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870" windowWidth="15600" windowHeight="9360" tabRatio="879" activeTab="14"/>
  </bookViews>
  <sheets>
    <sheet name="summary" sheetId="1" r:id="rId1"/>
    <sheet name="local school" sheetId="2" r:id="rId2"/>
    <sheet name="regional school 1" sheetId="3" r:id="rId3"/>
    <sheet name="regional school 2" sheetId="4" r:id="rId4"/>
    <sheet name="utility I" sheetId="5" r:id="rId5"/>
    <sheet name="utility II" sheetId="6" r:id="rId6"/>
    <sheet name="utility III" sheetId="7" r:id="rId7"/>
    <sheet name="utility IV" sheetId="8" r:id="rId8"/>
    <sheet name="muni bonds issued" sheetId="9" r:id="rId9"/>
    <sheet name="muni notes issued" sheetId="10" r:id="rId10"/>
    <sheet name="muni notes auth a" sheetId="11" r:id="rId11"/>
    <sheet name="muni notes auth b" sheetId="12" r:id="rId12"/>
    <sheet name="muni other" sheetId="13" r:id="rId13"/>
    <sheet name="muni deduction" sheetId="14" r:id="rId14"/>
    <sheet name="guarantees in calc" sheetId="15" r:id="rId15"/>
    <sheet name="special Debt" sheetId="16" r:id="rId16"/>
    <sheet name="leases not in calc" sheetId="17" r:id="rId17"/>
    <sheet name="guarantees not in calc" sheetId="18" r:id="rId18"/>
    <sheet name="Muni" sheetId="19" r:id="rId19"/>
  </sheets>
  <definedNames>
    <definedName name="FINAL" localSheetId="14">#REF!</definedName>
    <definedName name="FINAL" localSheetId="17">#REF!</definedName>
    <definedName name="FINAL" localSheetId="16">#REF!</definedName>
    <definedName name="FINAL" localSheetId="10">#REF!</definedName>
    <definedName name="FINAL" localSheetId="11">#REF!</definedName>
    <definedName name="FINAL" localSheetId="12">#REF!</definedName>
    <definedName name="FINAL" localSheetId="2">#REF!</definedName>
    <definedName name="FINAL">#REF!</definedName>
    <definedName name="muni_names">'Muni'!$A$1:$A$589</definedName>
    <definedName name="_xlnm.Print_Area" localSheetId="14">'guarantees in calc'!$I$1:$O$53</definedName>
    <definedName name="_xlnm.Print_Area" localSheetId="17">'guarantees not in calc'!$I$1:$O$53</definedName>
    <definedName name="_xlnm.Print_Area" localSheetId="16">'leases not in calc'!$I$1:$O$54</definedName>
    <definedName name="_xlnm.Print_Area" localSheetId="1">'local school'!$H$1:$M$31</definedName>
    <definedName name="_xlnm.Print_Area" localSheetId="8">'muni bonds issued'!$I$1:$O$83</definedName>
    <definedName name="_xlnm.Print_Area" localSheetId="13">'muni deduction'!$I$1:$O$33</definedName>
    <definedName name="_xlnm.Print_Area" localSheetId="10">'muni notes auth a'!$I$1:$O$48</definedName>
    <definedName name="_xlnm.Print_Area" localSheetId="11">'muni notes auth b'!$I$1:$O$49</definedName>
    <definedName name="_xlnm.Print_Area" localSheetId="9">'muni notes issued'!$I$1:$O$63</definedName>
    <definedName name="_xlnm.Print_Area" localSheetId="12">'muni other'!$I$1:$O$21</definedName>
    <definedName name="_xlnm.Print_Area" localSheetId="2">'regional school 1'!$H$1:$N$33</definedName>
    <definedName name="_xlnm.Print_Area" localSheetId="3">'regional school 2'!$H$1:$N$33</definedName>
    <definedName name="_xlnm.Print_Area" localSheetId="15">'special Debt'!$I$1:$Q$16</definedName>
    <definedName name="_xlnm.Print_Area" localSheetId="0">'summary'!$I$1:$T$34</definedName>
    <definedName name="_xlnm.Print_Area" localSheetId="4">'utility I'!$I$1:$P$46</definedName>
    <definedName name="_xlnm.Print_Area" localSheetId="5">'utility II'!$I$1:$P$46</definedName>
    <definedName name="_xlnm.Print_Area" localSheetId="6">'utility III'!$I$1:$P$46</definedName>
    <definedName name="_xlnm.Print_Area" localSheetId="7">'utility IV'!$I$1:$P$46</definedName>
    <definedName name="QQQQ" localSheetId="14">#REF!</definedName>
    <definedName name="QQQQ" localSheetId="17">#REF!</definedName>
    <definedName name="QQQQ" localSheetId="16">#REF!</definedName>
    <definedName name="QQQQ" localSheetId="10">#REF!</definedName>
    <definedName name="QQQQ" localSheetId="11">#REF!</definedName>
    <definedName name="QQQQ" localSheetId="12">#REF!</definedName>
    <definedName name="QQQQ" localSheetId="2">#REF!</definedName>
    <definedName name="QQQQ">#REF!</definedName>
    <definedName name="schoolper">'Muni'!$M$2:$M$6</definedName>
    <definedName name="typeschool">'Muni'!$J$3:$J$4</definedName>
    <definedName name="utility">'Muni'!$K$2:$K$18</definedName>
  </definedNames>
  <calcPr fullCalcOnLoad="1"/>
</workbook>
</file>

<file path=xl/comments1.xml><?xml version="1.0" encoding="utf-8"?>
<comments xmlns="http://schemas.openxmlformats.org/spreadsheetml/2006/main">
  <authors>
    <author>mbrodowski</author>
  </authors>
  <commentList>
    <comment ref="S6" authorId="0">
      <text>
        <r>
          <rPr>
            <b/>
            <sz val="8"/>
            <rFont val="Tahoma"/>
            <family val="2"/>
          </rPr>
          <t>Enter Prepared as of date: DD-MON-YYYY</t>
        </r>
      </text>
    </comment>
    <comment ref="I1" authorId="0">
      <text>
        <r>
          <rPr>
            <b/>
            <sz val="8"/>
            <rFont val="Tahoma"/>
            <family val="2"/>
          </rPr>
          <t>mbrodowski:</t>
        </r>
        <r>
          <rPr>
            <sz val="8"/>
            <rFont val="Tahoma"/>
            <family val="2"/>
          </rPr>
          <t xml:space="preserve">
</t>
        </r>
      </text>
    </comment>
  </commentList>
</comments>
</file>

<file path=xl/sharedStrings.xml><?xml version="1.0" encoding="utf-8"?>
<sst xmlns="http://schemas.openxmlformats.org/spreadsheetml/2006/main" count="5208" uniqueCount="2078">
  <si>
    <t>Deduction</t>
  </si>
  <si>
    <t>(1)</t>
  </si>
  <si>
    <t>(2)</t>
  </si>
  <si>
    <t>(3)</t>
  </si>
  <si>
    <t>Name:</t>
  </si>
  <si>
    <t>Title:</t>
  </si>
  <si>
    <t>Address:</t>
  </si>
  <si>
    <t>Phone:</t>
  </si>
  <si>
    <t>Fax:</t>
  </si>
  <si>
    <t>%</t>
  </si>
  <si>
    <t>Annual Debt Statement</t>
  </si>
  <si>
    <t>Burlington</t>
  </si>
  <si>
    <t>Cinnaminson</t>
  </si>
  <si>
    <t>Township</t>
  </si>
  <si>
    <t>State of New Jersey</t>
  </si>
  <si>
    <t>Department of Community Affairs</t>
  </si>
  <si>
    <t>Year</t>
  </si>
  <si>
    <t>Equalized Valuation Real Property with Improvements plus assessed valuation of Class II RR Property</t>
  </si>
  <si>
    <t>Equalized Valuation Basis - Average of (1), (2) and (3)……………………………………………………………………..</t>
  </si>
  <si>
    <t>Net Debt</t>
  </si>
  <si>
    <t>0101</t>
  </si>
  <si>
    <t>0102</t>
  </si>
  <si>
    <t xml:space="preserve"> </t>
  </si>
  <si>
    <t>Total</t>
  </si>
  <si>
    <t>Municipality</t>
  </si>
  <si>
    <t>0100</t>
  </si>
  <si>
    <t>Atlantic</t>
  </si>
  <si>
    <t>County</t>
  </si>
  <si>
    <t>Absecon</t>
  </si>
  <si>
    <t>City</t>
  </si>
  <si>
    <t>Atlantic City</t>
  </si>
  <si>
    <t>0103</t>
  </si>
  <si>
    <t>Brigantine</t>
  </si>
  <si>
    <t>0104</t>
  </si>
  <si>
    <t>Buena</t>
  </si>
  <si>
    <t>Borough</t>
  </si>
  <si>
    <t>0105</t>
  </si>
  <si>
    <t>Buena Vista</t>
  </si>
  <si>
    <t>0106</t>
  </si>
  <si>
    <t>Corbin City</t>
  </si>
  <si>
    <t>0107</t>
  </si>
  <si>
    <t>Egg Harbor</t>
  </si>
  <si>
    <t>0108</t>
  </si>
  <si>
    <t>0109</t>
  </si>
  <si>
    <t>Estell Manor</t>
  </si>
  <si>
    <t>0110</t>
  </si>
  <si>
    <t>Folsom</t>
  </si>
  <si>
    <t>0111</t>
  </si>
  <si>
    <t>Galloway</t>
  </si>
  <si>
    <t>0112</t>
  </si>
  <si>
    <t>Hamilton</t>
  </si>
  <si>
    <t>0113</t>
  </si>
  <si>
    <t>Hammonton</t>
  </si>
  <si>
    <t>Town</t>
  </si>
  <si>
    <t>0114</t>
  </si>
  <si>
    <t>Linwood</t>
  </si>
  <si>
    <t>0115</t>
  </si>
  <si>
    <t>Longport</t>
  </si>
  <si>
    <t>0116</t>
  </si>
  <si>
    <t>Margate</t>
  </si>
  <si>
    <t>0117</t>
  </si>
  <si>
    <t>Mullica</t>
  </si>
  <si>
    <t>0118</t>
  </si>
  <si>
    <t>Northfield</t>
  </si>
  <si>
    <t>0119</t>
  </si>
  <si>
    <t>Pleasantville</t>
  </si>
  <si>
    <t>0120</t>
  </si>
  <si>
    <t>Port Republic</t>
  </si>
  <si>
    <t>0121</t>
  </si>
  <si>
    <t>Somers Point</t>
  </si>
  <si>
    <t>0122</t>
  </si>
  <si>
    <t>Ventnor City</t>
  </si>
  <si>
    <t>0123</t>
  </si>
  <si>
    <t>Weymouth</t>
  </si>
  <si>
    <t>0200</t>
  </si>
  <si>
    <t>Bergen</t>
  </si>
  <si>
    <t>0201</t>
  </si>
  <si>
    <t>Allendale</t>
  </si>
  <si>
    <t>0202</t>
  </si>
  <si>
    <t>Alpine</t>
  </si>
  <si>
    <t>0203</t>
  </si>
  <si>
    <t>Bergenfield</t>
  </si>
  <si>
    <t>0204</t>
  </si>
  <si>
    <t>Bogota</t>
  </si>
  <si>
    <t>0205</t>
  </si>
  <si>
    <t>Carlstadt</t>
  </si>
  <si>
    <t>0206</t>
  </si>
  <si>
    <t>Cliffside Park</t>
  </si>
  <si>
    <t>0207</t>
  </si>
  <si>
    <t>Closter</t>
  </si>
  <si>
    <t>0208</t>
  </si>
  <si>
    <t>Cresskill</t>
  </si>
  <si>
    <t>0209</t>
  </si>
  <si>
    <t>Demarest</t>
  </si>
  <si>
    <t>0210</t>
  </si>
  <si>
    <t>Dumont</t>
  </si>
  <si>
    <t>0211</t>
  </si>
  <si>
    <t>Elmwood Park</t>
  </si>
  <si>
    <t>0212</t>
  </si>
  <si>
    <t>East Rutherford</t>
  </si>
  <si>
    <t>0213</t>
  </si>
  <si>
    <t>Edgewater</t>
  </si>
  <si>
    <t>0214</t>
  </si>
  <si>
    <t>Emerson</t>
  </si>
  <si>
    <t>0215</t>
  </si>
  <si>
    <t>Englewood</t>
  </si>
  <si>
    <t>0216</t>
  </si>
  <si>
    <t>Englewood Cliffs</t>
  </si>
  <si>
    <t>0217</t>
  </si>
  <si>
    <t>Fair Lawn</t>
  </si>
  <si>
    <t>0218</t>
  </si>
  <si>
    <t>Fairview</t>
  </si>
  <si>
    <t>0219</t>
  </si>
  <si>
    <t>Fort Lee</t>
  </si>
  <si>
    <t>0220</t>
  </si>
  <si>
    <t>Franklin Lakes</t>
  </si>
  <si>
    <t>0221</t>
  </si>
  <si>
    <t>Garfield</t>
  </si>
  <si>
    <t>0222</t>
  </si>
  <si>
    <t>Glen Rock</t>
  </si>
  <si>
    <t>0223</t>
  </si>
  <si>
    <t>Hackensack</t>
  </si>
  <si>
    <t>0224</t>
  </si>
  <si>
    <t>Harrington Park</t>
  </si>
  <si>
    <t>0225</t>
  </si>
  <si>
    <t>Hasbrouck Heights</t>
  </si>
  <si>
    <t>0226</t>
  </si>
  <si>
    <t>Haworth</t>
  </si>
  <si>
    <t>0227</t>
  </si>
  <si>
    <t>Hillsdale</t>
  </si>
  <si>
    <t>0228</t>
  </si>
  <si>
    <t>Ho-Ho-Kus</t>
  </si>
  <si>
    <t>0229</t>
  </si>
  <si>
    <t>Leonia</t>
  </si>
  <si>
    <t>0230</t>
  </si>
  <si>
    <t>Little Ferry</t>
  </si>
  <si>
    <t>0231</t>
  </si>
  <si>
    <t>Lodi</t>
  </si>
  <si>
    <t>0232</t>
  </si>
  <si>
    <t>Lyndhurst</t>
  </si>
  <si>
    <t>0233</t>
  </si>
  <si>
    <t>Mahwah</t>
  </si>
  <si>
    <t>0234</t>
  </si>
  <si>
    <t>Maywood</t>
  </si>
  <si>
    <t>0235</t>
  </si>
  <si>
    <t>Midland Park</t>
  </si>
  <si>
    <t>0236</t>
  </si>
  <si>
    <t>Montvale</t>
  </si>
  <si>
    <t>0237</t>
  </si>
  <si>
    <t>Moonachie</t>
  </si>
  <si>
    <t>0238</t>
  </si>
  <si>
    <t>New Milford</t>
  </si>
  <si>
    <t>0239</t>
  </si>
  <si>
    <t>North Arlington</t>
  </si>
  <si>
    <t>0240</t>
  </si>
  <si>
    <t>Northvale</t>
  </si>
  <si>
    <t>0241</t>
  </si>
  <si>
    <t>Norwood</t>
  </si>
  <si>
    <t>0242</t>
  </si>
  <si>
    <t>Oakland</t>
  </si>
  <si>
    <t>0243</t>
  </si>
  <si>
    <t>Old Tappan</t>
  </si>
  <si>
    <t>0244</t>
  </si>
  <si>
    <t>Oradell</t>
  </si>
  <si>
    <t>0245</t>
  </si>
  <si>
    <t>Palisades Park</t>
  </si>
  <si>
    <t>0246</t>
  </si>
  <si>
    <t>Paramus</t>
  </si>
  <si>
    <t>0247</t>
  </si>
  <si>
    <t>Park Ridge</t>
  </si>
  <si>
    <t>0248</t>
  </si>
  <si>
    <t>Ramsey</t>
  </si>
  <si>
    <t>0249</t>
  </si>
  <si>
    <t>Ridgefield</t>
  </si>
  <si>
    <t>0250</t>
  </si>
  <si>
    <t>Ridgefield Park</t>
  </si>
  <si>
    <t>Village</t>
  </si>
  <si>
    <t>0251</t>
  </si>
  <si>
    <t>Ridgewood</t>
  </si>
  <si>
    <t>0252</t>
  </si>
  <si>
    <t>River Edge</t>
  </si>
  <si>
    <t>0253</t>
  </si>
  <si>
    <t>River Vale</t>
  </si>
  <si>
    <t>0254</t>
  </si>
  <si>
    <t>Rochelle Park</t>
  </si>
  <si>
    <t>0255</t>
  </si>
  <si>
    <t>Rockleigh</t>
  </si>
  <si>
    <t>0256</t>
  </si>
  <si>
    <t>Rutherford</t>
  </si>
  <si>
    <t>0257</t>
  </si>
  <si>
    <t>Saddle Brook</t>
  </si>
  <si>
    <t>0258</t>
  </si>
  <si>
    <t>Saddle River</t>
  </si>
  <si>
    <t>0259</t>
  </si>
  <si>
    <t>South Hackensack</t>
  </si>
  <si>
    <t>0260</t>
  </si>
  <si>
    <t>Teaneck</t>
  </si>
  <si>
    <t>0261</t>
  </si>
  <si>
    <t>Tenafly</t>
  </si>
  <si>
    <t>0262</t>
  </si>
  <si>
    <t>Teterboro</t>
  </si>
  <si>
    <t>0263</t>
  </si>
  <si>
    <t>Upper Saddle River</t>
  </si>
  <si>
    <t>0264</t>
  </si>
  <si>
    <t>Waldwick</t>
  </si>
  <si>
    <t>0265</t>
  </si>
  <si>
    <t>Wallington</t>
  </si>
  <si>
    <t>0266</t>
  </si>
  <si>
    <t>Washington</t>
  </si>
  <si>
    <t>0267</t>
  </si>
  <si>
    <t>Westwood</t>
  </si>
  <si>
    <t>0268</t>
  </si>
  <si>
    <t>Woodcliff Lake</t>
  </si>
  <si>
    <t>0269</t>
  </si>
  <si>
    <t>Wood-Ridge</t>
  </si>
  <si>
    <t>0270</t>
  </si>
  <si>
    <t>Wyckoff</t>
  </si>
  <si>
    <t>0300</t>
  </si>
  <si>
    <t>0301</t>
  </si>
  <si>
    <t>Bass River</t>
  </si>
  <si>
    <t>0302</t>
  </si>
  <si>
    <t>Beverly</t>
  </si>
  <si>
    <t>0303</t>
  </si>
  <si>
    <t>Bordentown</t>
  </si>
  <si>
    <t>0304</t>
  </si>
  <si>
    <t>0305</t>
  </si>
  <si>
    <t>0306</t>
  </si>
  <si>
    <t>0307</t>
  </si>
  <si>
    <t>Chesterfield</t>
  </si>
  <si>
    <t>0308</t>
  </si>
  <si>
    <t>0309</t>
  </si>
  <si>
    <t>Delanco</t>
  </si>
  <si>
    <t>0310</t>
  </si>
  <si>
    <t>Delran</t>
  </si>
  <si>
    <t>0311</t>
  </si>
  <si>
    <t>Eastampton</t>
  </si>
  <si>
    <t>0312</t>
  </si>
  <si>
    <t>Edgewater Park</t>
  </si>
  <si>
    <t>0313</t>
  </si>
  <si>
    <t>Evesham</t>
  </si>
  <si>
    <t>0314</t>
  </si>
  <si>
    <t>Fieldsboro</t>
  </si>
  <si>
    <t>0315</t>
  </si>
  <si>
    <t>Florence</t>
  </si>
  <si>
    <t>0316</t>
  </si>
  <si>
    <t>Hainesport</t>
  </si>
  <si>
    <t>0317</t>
  </si>
  <si>
    <t>Lumberton</t>
  </si>
  <si>
    <t>0318</t>
  </si>
  <si>
    <t>Mansfield</t>
  </si>
  <si>
    <t>0319</t>
  </si>
  <si>
    <t>Maple Shade</t>
  </si>
  <si>
    <t>0320</t>
  </si>
  <si>
    <t>Medford</t>
  </si>
  <si>
    <t>0321</t>
  </si>
  <si>
    <t>Medford Lakes</t>
  </si>
  <si>
    <t>0322</t>
  </si>
  <si>
    <t>Moorestown</t>
  </si>
  <si>
    <t>0323</t>
  </si>
  <si>
    <t>Mount Holly</t>
  </si>
  <si>
    <t>0324</t>
  </si>
  <si>
    <t>Mount Laurel</t>
  </si>
  <si>
    <t>0325</t>
  </si>
  <si>
    <t>New Hanover</t>
  </si>
  <si>
    <t>0326</t>
  </si>
  <si>
    <t>North Hanover</t>
  </si>
  <si>
    <t>0327</t>
  </si>
  <si>
    <t>Palmyra</t>
  </si>
  <si>
    <t>0328</t>
  </si>
  <si>
    <t>Pemberton</t>
  </si>
  <si>
    <t>0329</t>
  </si>
  <si>
    <t>0330</t>
  </si>
  <si>
    <t>Riverside</t>
  </si>
  <si>
    <t>0331</t>
  </si>
  <si>
    <t>Riverton</t>
  </si>
  <si>
    <t>0332</t>
  </si>
  <si>
    <t>Shamong</t>
  </si>
  <si>
    <t>0333</t>
  </si>
  <si>
    <t>Southampton</t>
  </si>
  <si>
    <t>0334</t>
  </si>
  <si>
    <t>Springfield</t>
  </si>
  <si>
    <t>0335</t>
  </si>
  <si>
    <t>Tabernacle</t>
  </si>
  <si>
    <t>0336</t>
  </si>
  <si>
    <t>0337</t>
  </si>
  <si>
    <t>Westampton</t>
  </si>
  <si>
    <t>0338</t>
  </si>
  <si>
    <t>Willingboro</t>
  </si>
  <si>
    <t>0339</t>
  </si>
  <si>
    <t>Woodland</t>
  </si>
  <si>
    <t>0340</t>
  </si>
  <si>
    <t>Wrightstown</t>
  </si>
  <si>
    <t>0400</t>
  </si>
  <si>
    <t>Camden</t>
  </si>
  <si>
    <t>0401</t>
  </si>
  <si>
    <t>Audubon</t>
  </si>
  <si>
    <t>0402</t>
  </si>
  <si>
    <t>Audubon Park</t>
  </si>
  <si>
    <t>0403</t>
  </si>
  <si>
    <t>Barrington</t>
  </si>
  <si>
    <t>0404</t>
  </si>
  <si>
    <t>Bellmawr</t>
  </si>
  <si>
    <t>0405</t>
  </si>
  <si>
    <t>Berlin</t>
  </si>
  <si>
    <t>0406</t>
  </si>
  <si>
    <t>0407</t>
  </si>
  <si>
    <t>Brooklawn</t>
  </si>
  <si>
    <t>0408</t>
  </si>
  <si>
    <t>0409</t>
  </si>
  <si>
    <t>Cherry Hill</t>
  </si>
  <si>
    <t>0410</t>
  </si>
  <si>
    <t>Chesilhurst</t>
  </si>
  <si>
    <t>0411</t>
  </si>
  <si>
    <t>Clementon</t>
  </si>
  <si>
    <t>0412</t>
  </si>
  <si>
    <t>Collingswood</t>
  </si>
  <si>
    <t>0413</t>
  </si>
  <si>
    <t>Gibbsboro</t>
  </si>
  <si>
    <t>0414</t>
  </si>
  <si>
    <t>Gloucester City</t>
  </si>
  <si>
    <t>0415</t>
  </si>
  <si>
    <t>Gloucester</t>
  </si>
  <si>
    <t>0416</t>
  </si>
  <si>
    <t>Haddon</t>
  </si>
  <si>
    <t>0417</t>
  </si>
  <si>
    <t>Haddonfield</t>
  </si>
  <si>
    <t>0418</t>
  </si>
  <si>
    <t>Haddon Heights</t>
  </si>
  <si>
    <t>0419</t>
  </si>
  <si>
    <t>Hi-Nella</t>
  </si>
  <si>
    <t>0420</t>
  </si>
  <si>
    <t>Laurel Springs</t>
  </si>
  <si>
    <t>0421</t>
  </si>
  <si>
    <t>Lawnside</t>
  </si>
  <si>
    <t>0422</t>
  </si>
  <si>
    <t>Lindenwold</t>
  </si>
  <si>
    <t>0423</t>
  </si>
  <si>
    <t>Magnolia</t>
  </si>
  <si>
    <t>0424</t>
  </si>
  <si>
    <t>Merchantville</t>
  </si>
  <si>
    <t>0425</t>
  </si>
  <si>
    <t>Mount Ephraim</t>
  </si>
  <si>
    <t>0426</t>
  </si>
  <si>
    <t>Oaklyn</t>
  </si>
  <si>
    <t>0427</t>
  </si>
  <si>
    <t>Pennsauken</t>
  </si>
  <si>
    <t>0428</t>
  </si>
  <si>
    <t>Pine Hill</t>
  </si>
  <si>
    <t>0429</t>
  </si>
  <si>
    <t>Pine Valley</t>
  </si>
  <si>
    <t>0430</t>
  </si>
  <si>
    <t>Runnemede</t>
  </si>
  <si>
    <t>0431</t>
  </si>
  <si>
    <t>Somerdale</t>
  </si>
  <si>
    <t>0432</t>
  </si>
  <si>
    <t>Stratford</t>
  </si>
  <si>
    <t>0433</t>
  </si>
  <si>
    <t>Tavistock</t>
  </si>
  <si>
    <t>0434</t>
  </si>
  <si>
    <t>Voorhees</t>
  </si>
  <si>
    <t>0435</t>
  </si>
  <si>
    <t>Waterford</t>
  </si>
  <si>
    <t>0436</t>
  </si>
  <si>
    <t>Winslow</t>
  </si>
  <si>
    <t>0437</t>
  </si>
  <si>
    <t>Woodlynne</t>
  </si>
  <si>
    <t>0500</t>
  </si>
  <si>
    <t>Cape May</t>
  </si>
  <si>
    <t>0501</t>
  </si>
  <si>
    <t>Avalon</t>
  </si>
  <si>
    <t>0502</t>
  </si>
  <si>
    <t>CAPE MAY</t>
  </si>
  <si>
    <t>0503</t>
  </si>
  <si>
    <t>Cape May Point</t>
  </si>
  <si>
    <t>0504</t>
  </si>
  <si>
    <t>Dennis</t>
  </si>
  <si>
    <t>0505</t>
  </si>
  <si>
    <t>Lower</t>
  </si>
  <si>
    <t>0506</t>
  </si>
  <si>
    <t>Middle</t>
  </si>
  <si>
    <t>0507</t>
  </si>
  <si>
    <t>North Wildwood</t>
  </si>
  <si>
    <t>0508</t>
  </si>
  <si>
    <t>Ocean City</t>
  </si>
  <si>
    <t>0509</t>
  </si>
  <si>
    <t>Sea Isle City</t>
  </si>
  <si>
    <t>0510</t>
  </si>
  <si>
    <t>Stone Harbor</t>
  </si>
  <si>
    <t>0511</t>
  </si>
  <si>
    <t>Upper</t>
  </si>
  <si>
    <t>0512</t>
  </si>
  <si>
    <t>West Cape May</t>
  </si>
  <si>
    <t>0513</t>
  </si>
  <si>
    <t>West Wildwood</t>
  </si>
  <si>
    <t>0514</t>
  </si>
  <si>
    <t>Wildwood</t>
  </si>
  <si>
    <t>0515</t>
  </si>
  <si>
    <t>Wildwood Crest</t>
  </si>
  <si>
    <t>0516</t>
  </si>
  <si>
    <t>Woodbine</t>
  </si>
  <si>
    <t>0600</t>
  </si>
  <si>
    <t>Cumberland</t>
  </si>
  <si>
    <t>0601</t>
  </si>
  <si>
    <t>Bridgeton</t>
  </si>
  <si>
    <t>0602</t>
  </si>
  <si>
    <t>Commercial</t>
  </si>
  <si>
    <t>0603</t>
  </si>
  <si>
    <t>Deerfield</t>
  </si>
  <si>
    <t>0604</t>
  </si>
  <si>
    <t>Downe</t>
  </si>
  <si>
    <t>0605</t>
  </si>
  <si>
    <t>Fairfield</t>
  </si>
  <si>
    <t>0606</t>
  </si>
  <si>
    <t>Greenwich</t>
  </si>
  <si>
    <t>0607</t>
  </si>
  <si>
    <t>Hopewell</t>
  </si>
  <si>
    <t>0608</t>
  </si>
  <si>
    <t>Lawrence</t>
  </si>
  <si>
    <t>0609</t>
  </si>
  <si>
    <t>Maurice River</t>
  </si>
  <si>
    <t>0610</t>
  </si>
  <si>
    <t>Millville</t>
  </si>
  <si>
    <t>0611</t>
  </si>
  <si>
    <t>Shiloh</t>
  </si>
  <si>
    <t>0612</t>
  </si>
  <si>
    <t>Stow Creek</t>
  </si>
  <si>
    <t>0613</t>
  </si>
  <si>
    <t>Upper Deerfield</t>
  </si>
  <si>
    <t>0614</t>
  </si>
  <si>
    <t>Vineland</t>
  </si>
  <si>
    <t>0700</t>
  </si>
  <si>
    <t>Essex</t>
  </si>
  <si>
    <t>0701</t>
  </si>
  <si>
    <t>Belleville Town</t>
  </si>
  <si>
    <t>0702</t>
  </si>
  <si>
    <t>Bloomfield Town</t>
  </si>
  <si>
    <t>0703</t>
  </si>
  <si>
    <t>Caldwell Borough</t>
  </si>
  <si>
    <t>0704</t>
  </si>
  <si>
    <t>Cedar Grove</t>
  </si>
  <si>
    <t>0705</t>
  </si>
  <si>
    <t>East Orange</t>
  </si>
  <si>
    <t>0706</t>
  </si>
  <si>
    <t>Essex Fells Borough</t>
  </si>
  <si>
    <t>0707</t>
  </si>
  <si>
    <t>0708</t>
  </si>
  <si>
    <t>Glen Ridge Borough</t>
  </si>
  <si>
    <t>0709</t>
  </si>
  <si>
    <t>Irvington Town</t>
  </si>
  <si>
    <t>0710</t>
  </si>
  <si>
    <t>Livingston</t>
  </si>
  <si>
    <t>0711</t>
  </si>
  <si>
    <t>Maplewood</t>
  </si>
  <si>
    <t>0712</t>
  </si>
  <si>
    <t>Millburn</t>
  </si>
  <si>
    <t>0713</t>
  </si>
  <si>
    <t>Montclair Township</t>
  </si>
  <si>
    <t>0714</t>
  </si>
  <si>
    <t>Newark</t>
  </si>
  <si>
    <t>0715</t>
  </si>
  <si>
    <t>North Caldwell</t>
  </si>
  <si>
    <t>0716</t>
  </si>
  <si>
    <t>Nutley Town</t>
  </si>
  <si>
    <t>0717</t>
  </si>
  <si>
    <t>Orange</t>
  </si>
  <si>
    <t>0718</t>
  </si>
  <si>
    <t>Roseland</t>
  </si>
  <si>
    <t>0719</t>
  </si>
  <si>
    <t>South Orange Township</t>
  </si>
  <si>
    <t>0720</t>
  </si>
  <si>
    <t>Verona Borough</t>
  </si>
  <si>
    <t>0721</t>
  </si>
  <si>
    <t>West Caldwell Borough</t>
  </si>
  <si>
    <t>0722</t>
  </si>
  <si>
    <t>West Orange Town</t>
  </si>
  <si>
    <t>0800</t>
  </si>
  <si>
    <t>0801</t>
  </si>
  <si>
    <t>Clayton</t>
  </si>
  <si>
    <t>0802</t>
  </si>
  <si>
    <t>Deptford</t>
  </si>
  <si>
    <t>0803</t>
  </si>
  <si>
    <t>East Greenwich</t>
  </si>
  <si>
    <t>0804</t>
  </si>
  <si>
    <t>Elk</t>
  </si>
  <si>
    <t>0805</t>
  </si>
  <si>
    <t>Franklin</t>
  </si>
  <si>
    <t>0806</t>
  </si>
  <si>
    <t>Glassboro</t>
  </si>
  <si>
    <t>0807</t>
  </si>
  <si>
    <t>0808</t>
  </si>
  <si>
    <t>Harrison</t>
  </si>
  <si>
    <t>0809</t>
  </si>
  <si>
    <t>Logan</t>
  </si>
  <si>
    <t>0810</t>
  </si>
  <si>
    <t>Mantua</t>
  </si>
  <si>
    <t>0811</t>
  </si>
  <si>
    <t>Monroe</t>
  </si>
  <si>
    <t>0812</t>
  </si>
  <si>
    <t>National Park</t>
  </si>
  <si>
    <t>0813</t>
  </si>
  <si>
    <t>Newfield</t>
  </si>
  <si>
    <t>0814</t>
  </si>
  <si>
    <t>Paulsboro</t>
  </si>
  <si>
    <t>0815</t>
  </si>
  <si>
    <t>Pitman</t>
  </si>
  <si>
    <t>0816</t>
  </si>
  <si>
    <t>South Harrison</t>
  </si>
  <si>
    <t>0817</t>
  </si>
  <si>
    <t>Swedesboro</t>
  </si>
  <si>
    <t>0818</t>
  </si>
  <si>
    <t>0819</t>
  </si>
  <si>
    <t>Wenonah</t>
  </si>
  <si>
    <t>0820</t>
  </si>
  <si>
    <t>West Deptford</t>
  </si>
  <si>
    <t>0821</t>
  </si>
  <si>
    <t>Westville</t>
  </si>
  <si>
    <t>0822</t>
  </si>
  <si>
    <t>Woodbury</t>
  </si>
  <si>
    <t>0823</t>
  </si>
  <si>
    <t>Woodbury Heights</t>
  </si>
  <si>
    <t>0824</t>
  </si>
  <si>
    <t>Woolwich</t>
  </si>
  <si>
    <t>0900</t>
  </si>
  <si>
    <t>Hudson</t>
  </si>
  <si>
    <t>0901</t>
  </si>
  <si>
    <t>Bayonne</t>
  </si>
  <si>
    <t>0902</t>
  </si>
  <si>
    <t>East Newark</t>
  </si>
  <si>
    <t>0903</t>
  </si>
  <si>
    <t>Guttenberg</t>
  </si>
  <si>
    <t>0904</t>
  </si>
  <si>
    <t>0905</t>
  </si>
  <si>
    <t>Hoboken</t>
  </si>
  <si>
    <t>0906</t>
  </si>
  <si>
    <t>Jersey City</t>
  </si>
  <si>
    <t>0907</t>
  </si>
  <si>
    <t>Kearny</t>
  </si>
  <si>
    <t>0908</t>
  </si>
  <si>
    <t>North Bergen</t>
  </si>
  <si>
    <t>0909</t>
  </si>
  <si>
    <t>Secaucus</t>
  </si>
  <si>
    <t>0910</t>
  </si>
  <si>
    <t>Union City</t>
  </si>
  <si>
    <t>0911</t>
  </si>
  <si>
    <t>Weehawken</t>
  </si>
  <si>
    <t>0912</t>
  </si>
  <si>
    <t>West New York</t>
  </si>
  <si>
    <t>1000</t>
  </si>
  <si>
    <t>Hunterdon</t>
  </si>
  <si>
    <t>1001</t>
  </si>
  <si>
    <t>Alexandria</t>
  </si>
  <si>
    <t>1002</t>
  </si>
  <si>
    <t>Bethlehem</t>
  </si>
  <si>
    <t>1003</t>
  </si>
  <si>
    <t>Bloomsbury</t>
  </si>
  <si>
    <t>1004</t>
  </si>
  <si>
    <t>Califon</t>
  </si>
  <si>
    <t>1005</t>
  </si>
  <si>
    <t>Clinton</t>
  </si>
  <si>
    <t>1006</t>
  </si>
  <si>
    <t>1007</t>
  </si>
  <si>
    <t>Delaware</t>
  </si>
  <si>
    <t>1008</t>
  </si>
  <si>
    <t>East Amwell</t>
  </si>
  <si>
    <t>1009</t>
  </si>
  <si>
    <t>Flemington</t>
  </si>
  <si>
    <t>1010</t>
  </si>
  <si>
    <t>1011</t>
  </si>
  <si>
    <t>Frenchtown</t>
  </si>
  <si>
    <t>1012</t>
  </si>
  <si>
    <t>Glen Gardner</t>
  </si>
  <si>
    <t>1013</t>
  </si>
  <si>
    <t>Hampton</t>
  </si>
  <si>
    <t>1014</t>
  </si>
  <si>
    <t>High Bridge</t>
  </si>
  <si>
    <t>1015</t>
  </si>
  <si>
    <t>Holland</t>
  </si>
  <si>
    <t>1016</t>
  </si>
  <si>
    <t>Kingwood</t>
  </si>
  <si>
    <t>1017</t>
  </si>
  <si>
    <t>Lambertville</t>
  </si>
  <si>
    <t>1018</t>
  </si>
  <si>
    <t>Lebanon</t>
  </si>
  <si>
    <t>1019</t>
  </si>
  <si>
    <t>1020</t>
  </si>
  <si>
    <t>Milford</t>
  </si>
  <si>
    <t>1021</t>
  </si>
  <si>
    <t>Raritan</t>
  </si>
  <si>
    <t>1022</t>
  </si>
  <si>
    <t>Readington</t>
  </si>
  <si>
    <t>1023</t>
  </si>
  <si>
    <t>Stockton</t>
  </si>
  <si>
    <t>1024</t>
  </si>
  <si>
    <t>Tewksbury</t>
  </si>
  <si>
    <t>1025</t>
  </si>
  <si>
    <t>Union</t>
  </si>
  <si>
    <t>1026</t>
  </si>
  <si>
    <t>West Amwell</t>
  </si>
  <si>
    <t>1100</t>
  </si>
  <si>
    <t>Mercer</t>
  </si>
  <si>
    <t>1101</t>
  </si>
  <si>
    <t>East Windsor</t>
  </si>
  <si>
    <t>1102</t>
  </si>
  <si>
    <t>Ewing</t>
  </si>
  <si>
    <t>1103</t>
  </si>
  <si>
    <t>1104</t>
  </si>
  <si>
    <t>Hightstown</t>
  </si>
  <si>
    <t>1105</t>
  </si>
  <si>
    <t>1106</t>
  </si>
  <si>
    <t>1107</t>
  </si>
  <si>
    <t>1108</t>
  </si>
  <si>
    <t>Pennington</t>
  </si>
  <si>
    <t>Princeton</t>
  </si>
  <si>
    <t>1111</t>
  </si>
  <si>
    <t>Trenton</t>
  </si>
  <si>
    <t>1112</t>
  </si>
  <si>
    <t>Robbinsville</t>
  </si>
  <si>
    <t>1113</t>
  </si>
  <si>
    <t>West Windsor</t>
  </si>
  <si>
    <t>1200</t>
  </si>
  <si>
    <t>Middlesex</t>
  </si>
  <si>
    <t>1201</t>
  </si>
  <si>
    <t>Carteret</t>
  </si>
  <si>
    <t>1202</t>
  </si>
  <si>
    <t>Cranbury</t>
  </si>
  <si>
    <t>1203</t>
  </si>
  <si>
    <t>Dunellen</t>
  </si>
  <si>
    <t>1204</t>
  </si>
  <si>
    <t>East Brunswick</t>
  </si>
  <si>
    <t>1205</t>
  </si>
  <si>
    <t>Edison</t>
  </si>
  <si>
    <t>1206</t>
  </si>
  <si>
    <t>Helmetta</t>
  </si>
  <si>
    <t>1207</t>
  </si>
  <si>
    <t>Highland Park</t>
  </si>
  <si>
    <t>1208</t>
  </si>
  <si>
    <t>Jamesburg</t>
  </si>
  <si>
    <t>1209</t>
  </si>
  <si>
    <t>Old Bridge</t>
  </si>
  <si>
    <t>1210</t>
  </si>
  <si>
    <t>Metuchen</t>
  </si>
  <si>
    <t>1211</t>
  </si>
  <si>
    <t>1212</t>
  </si>
  <si>
    <t>Milltown</t>
  </si>
  <si>
    <t>1213</t>
  </si>
  <si>
    <t>1214</t>
  </si>
  <si>
    <t>New Brunswick</t>
  </si>
  <si>
    <t>1215</t>
  </si>
  <si>
    <t>North Brunswick</t>
  </si>
  <si>
    <t>1216</t>
  </si>
  <si>
    <t>Perth Amboy</t>
  </si>
  <si>
    <t>1217</t>
  </si>
  <si>
    <t>Piscataway</t>
  </si>
  <si>
    <t>1218</t>
  </si>
  <si>
    <t>Plainsboro</t>
  </si>
  <si>
    <t>1219</t>
  </si>
  <si>
    <t>Sayreville</t>
  </si>
  <si>
    <t>1220</t>
  </si>
  <si>
    <t>South Amboy</t>
  </si>
  <si>
    <t>1221</t>
  </si>
  <si>
    <t>South Brunswick</t>
  </si>
  <si>
    <t>1222</t>
  </si>
  <si>
    <t>South Plainfield</t>
  </si>
  <si>
    <t>1223</t>
  </si>
  <si>
    <t>South River</t>
  </si>
  <si>
    <t>1224</t>
  </si>
  <si>
    <t>Spotswood</t>
  </si>
  <si>
    <t>1225</t>
  </si>
  <si>
    <t>Woodbridge</t>
  </si>
  <si>
    <t>1300</t>
  </si>
  <si>
    <t>Monmouth</t>
  </si>
  <si>
    <t>1301</t>
  </si>
  <si>
    <t>Allenhurst</t>
  </si>
  <si>
    <t>1302</t>
  </si>
  <si>
    <t>Allentown</t>
  </si>
  <si>
    <t>1303</t>
  </si>
  <si>
    <t>Asbury Park</t>
  </si>
  <si>
    <t>1304</t>
  </si>
  <si>
    <t>Atlantic Highlands</t>
  </si>
  <si>
    <t>1305</t>
  </si>
  <si>
    <t>Avon-By-The-Sea</t>
  </si>
  <si>
    <t>1306</t>
  </si>
  <si>
    <t>Belmar</t>
  </si>
  <si>
    <t>1307</t>
  </si>
  <si>
    <t>Bradley Beach</t>
  </si>
  <si>
    <t>1308</t>
  </si>
  <si>
    <t>Brielle</t>
  </si>
  <si>
    <t>1309</t>
  </si>
  <si>
    <t>Colts Neck</t>
  </si>
  <si>
    <t>1310</t>
  </si>
  <si>
    <t>Deal</t>
  </si>
  <si>
    <t>1311</t>
  </si>
  <si>
    <t>Eatontown</t>
  </si>
  <si>
    <t>1312</t>
  </si>
  <si>
    <t>Englishtown</t>
  </si>
  <si>
    <t>1313</t>
  </si>
  <si>
    <t>Fair Haven</t>
  </si>
  <si>
    <t>1314</t>
  </si>
  <si>
    <t>Farmingdale</t>
  </si>
  <si>
    <t>1315</t>
  </si>
  <si>
    <t>Freehold</t>
  </si>
  <si>
    <t>1316</t>
  </si>
  <si>
    <t>1317</t>
  </si>
  <si>
    <t>Highlands</t>
  </si>
  <si>
    <t>1318</t>
  </si>
  <si>
    <t>Holmdel</t>
  </si>
  <si>
    <t>1319</t>
  </si>
  <si>
    <t>Howell</t>
  </si>
  <si>
    <t>1320</t>
  </si>
  <si>
    <t>Interlaken</t>
  </si>
  <si>
    <t>1321</t>
  </si>
  <si>
    <t>Keansburg</t>
  </si>
  <si>
    <t>1322</t>
  </si>
  <si>
    <t>Keyport</t>
  </si>
  <si>
    <t>1323</t>
  </si>
  <si>
    <t>Little Silver</t>
  </si>
  <si>
    <t>1324</t>
  </si>
  <si>
    <t>Loch Arbour</t>
  </si>
  <si>
    <t>1325</t>
  </si>
  <si>
    <t>Long Branch</t>
  </si>
  <si>
    <t>1326</t>
  </si>
  <si>
    <t>Manalapan</t>
  </si>
  <si>
    <t>1327</t>
  </si>
  <si>
    <t>Manasquan</t>
  </si>
  <si>
    <t>1328</t>
  </si>
  <si>
    <t>Marlboro</t>
  </si>
  <si>
    <t>1329</t>
  </si>
  <si>
    <t>Matawan</t>
  </si>
  <si>
    <t>1330</t>
  </si>
  <si>
    <t>Aberdeen</t>
  </si>
  <si>
    <t>1331</t>
  </si>
  <si>
    <t>Middletown</t>
  </si>
  <si>
    <t>1332</t>
  </si>
  <si>
    <t>Millstone</t>
  </si>
  <si>
    <t>1333</t>
  </si>
  <si>
    <t>Monmouth Beach</t>
  </si>
  <si>
    <t>1334</t>
  </si>
  <si>
    <t>Neptune</t>
  </si>
  <si>
    <t>1335</t>
  </si>
  <si>
    <t>Neptune City</t>
  </si>
  <si>
    <t>1336</t>
  </si>
  <si>
    <t>Tinton Falls</t>
  </si>
  <si>
    <t>1337</t>
  </si>
  <si>
    <t>Ocean</t>
  </si>
  <si>
    <t>1338</t>
  </si>
  <si>
    <t>Oceanport</t>
  </si>
  <si>
    <t>1339</t>
  </si>
  <si>
    <t>Hazlet</t>
  </si>
  <si>
    <t>1340</t>
  </si>
  <si>
    <t>Red Bank</t>
  </si>
  <si>
    <t>1341</t>
  </si>
  <si>
    <t>Roosevelt</t>
  </si>
  <si>
    <t>1342</t>
  </si>
  <si>
    <t>Rumson</t>
  </si>
  <si>
    <t>1343</t>
  </si>
  <si>
    <t>Sea Bright</t>
  </si>
  <si>
    <t>1344</t>
  </si>
  <si>
    <t>Sea Girt</t>
  </si>
  <si>
    <t>1345</t>
  </si>
  <si>
    <t>Shrewsbury</t>
  </si>
  <si>
    <t>1346</t>
  </si>
  <si>
    <t>1347</t>
  </si>
  <si>
    <t>Lake Como (South Belmar)</t>
  </si>
  <si>
    <t>1348</t>
  </si>
  <si>
    <t>Spring Lake</t>
  </si>
  <si>
    <t>1349</t>
  </si>
  <si>
    <t>Spring Lake Heights</t>
  </si>
  <si>
    <t>1350</t>
  </si>
  <si>
    <t>Union Beach</t>
  </si>
  <si>
    <t>1351</t>
  </si>
  <si>
    <t>Upper Freehold</t>
  </si>
  <si>
    <t>1352</t>
  </si>
  <si>
    <t>Wall</t>
  </si>
  <si>
    <t>1353</t>
  </si>
  <si>
    <t>West Long Branch</t>
  </si>
  <si>
    <t>1400</t>
  </si>
  <si>
    <t>Morris</t>
  </si>
  <si>
    <t>1401</t>
  </si>
  <si>
    <t>Boonton</t>
  </si>
  <si>
    <t>1402</t>
  </si>
  <si>
    <t>1403</t>
  </si>
  <si>
    <t>Butler</t>
  </si>
  <si>
    <t>1404</t>
  </si>
  <si>
    <t>Chatham</t>
  </si>
  <si>
    <t>1405</t>
  </si>
  <si>
    <t>1406</t>
  </si>
  <si>
    <t>Chester</t>
  </si>
  <si>
    <t>1407</t>
  </si>
  <si>
    <t>1408</t>
  </si>
  <si>
    <t>Denville</t>
  </si>
  <si>
    <t>1409</t>
  </si>
  <si>
    <t>Dover</t>
  </si>
  <si>
    <t>1410</t>
  </si>
  <si>
    <t>East Hanover</t>
  </si>
  <si>
    <t>1411</t>
  </si>
  <si>
    <t>Florham Park</t>
  </si>
  <si>
    <t>1412</t>
  </si>
  <si>
    <t>Hanover</t>
  </si>
  <si>
    <t>1413</t>
  </si>
  <si>
    <t>Harding Twp.</t>
  </si>
  <si>
    <t>1414</t>
  </si>
  <si>
    <t>Jefferson</t>
  </si>
  <si>
    <t>1415</t>
  </si>
  <si>
    <t>Kinnelon</t>
  </si>
  <si>
    <t>1416</t>
  </si>
  <si>
    <t>Lincoln Park</t>
  </si>
  <si>
    <t>1417</t>
  </si>
  <si>
    <t>Madison</t>
  </si>
  <si>
    <t>1418</t>
  </si>
  <si>
    <t>Mendham</t>
  </si>
  <si>
    <t>1419</t>
  </si>
  <si>
    <t>1420</t>
  </si>
  <si>
    <t>Mine Hill</t>
  </si>
  <si>
    <t>1421</t>
  </si>
  <si>
    <t>Montville</t>
  </si>
  <si>
    <t>1422</t>
  </si>
  <si>
    <t>1423</t>
  </si>
  <si>
    <t>Morris Plains</t>
  </si>
  <si>
    <t>1424</t>
  </si>
  <si>
    <t>Morristown</t>
  </si>
  <si>
    <t>1425</t>
  </si>
  <si>
    <t>Mountain Lakes</t>
  </si>
  <si>
    <t>1426</t>
  </si>
  <si>
    <t>Mount Arlington</t>
  </si>
  <si>
    <t>1427</t>
  </si>
  <si>
    <t>Mount Olive</t>
  </si>
  <si>
    <t>1428</t>
  </si>
  <si>
    <t>Netcong</t>
  </si>
  <si>
    <t>1429</t>
  </si>
  <si>
    <t>Parsippany-Troy Hills</t>
  </si>
  <si>
    <t>1430</t>
  </si>
  <si>
    <t>Long Hill</t>
  </si>
  <si>
    <t>1431</t>
  </si>
  <si>
    <t>Pequannock</t>
  </si>
  <si>
    <t>1432</t>
  </si>
  <si>
    <t>Randolph</t>
  </si>
  <si>
    <t>1433</t>
  </si>
  <si>
    <t>Riverdale</t>
  </si>
  <si>
    <t>1434</t>
  </si>
  <si>
    <t>Rockaway</t>
  </si>
  <si>
    <t>1435</t>
  </si>
  <si>
    <t>1436</t>
  </si>
  <si>
    <t>Roxbury</t>
  </si>
  <si>
    <t>1437</t>
  </si>
  <si>
    <t>Victory Gardens</t>
  </si>
  <si>
    <t>1438</t>
  </si>
  <si>
    <t>1439</t>
  </si>
  <si>
    <t>Wharton</t>
  </si>
  <si>
    <t>1500</t>
  </si>
  <si>
    <t>1501</t>
  </si>
  <si>
    <t>Barnegat Light</t>
  </si>
  <si>
    <t>1502</t>
  </si>
  <si>
    <t>Bay Head</t>
  </si>
  <si>
    <t>1503</t>
  </si>
  <si>
    <t>Beach Haven</t>
  </si>
  <si>
    <t>1504</t>
  </si>
  <si>
    <t>Beachwood</t>
  </si>
  <si>
    <t>1505</t>
  </si>
  <si>
    <t>Berkeley</t>
  </si>
  <si>
    <t>1506</t>
  </si>
  <si>
    <t>Brick</t>
  </si>
  <si>
    <t>1507</t>
  </si>
  <si>
    <t>Toms River</t>
  </si>
  <si>
    <t>1508</t>
  </si>
  <si>
    <t>Eagleswood</t>
  </si>
  <si>
    <t>1509</t>
  </si>
  <si>
    <t>Harvey Cedars</t>
  </si>
  <si>
    <t>1510</t>
  </si>
  <si>
    <t>Island Heights</t>
  </si>
  <si>
    <t>1511</t>
  </si>
  <si>
    <t>Jackson</t>
  </si>
  <si>
    <t>1512</t>
  </si>
  <si>
    <t>Lacey</t>
  </si>
  <si>
    <t>1513</t>
  </si>
  <si>
    <t>Lakehurst</t>
  </si>
  <si>
    <t>1514</t>
  </si>
  <si>
    <t>Lakewood</t>
  </si>
  <si>
    <t>1515</t>
  </si>
  <si>
    <t>Lavallette</t>
  </si>
  <si>
    <t>1516</t>
  </si>
  <si>
    <t>Little Egg Harbor</t>
  </si>
  <si>
    <t>1517</t>
  </si>
  <si>
    <t>Long Beach</t>
  </si>
  <si>
    <t>1518</t>
  </si>
  <si>
    <t>Manchester</t>
  </si>
  <si>
    <t>1519</t>
  </si>
  <si>
    <t>Mantoloking</t>
  </si>
  <si>
    <t>1520</t>
  </si>
  <si>
    <t>1521</t>
  </si>
  <si>
    <t>Ocean Gate</t>
  </si>
  <si>
    <t>1522</t>
  </si>
  <si>
    <t>Pine Beach</t>
  </si>
  <si>
    <t>1523</t>
  </si>
  <si>
    <t>Plumsted</t>
  </si>
  <si>
    <t>1524</t>
  </si>
  <si>
    <t>Point Pleasant</t>
  </si>
  <si>
    <t>1525</t>
  </si>
  <si>
    <t>Point Pleasant Beach</t>
  </si>
  <si>
    <t>1526</t>
  </si>
  <si>
    <t>Seaside Heights</t>
  </si>
  <si>
    <t>1527</t>
  </si>
  <si>
    <t>Seaside Park</t>
  </si>
  <si>
    <t>1528</t>
  </si>
  <si>
    <t>Ship Bottom</t>
  </si>
  <si>
    <t>1529</t>
  </si>
  <si>
    <t>South Toms River</t>
  </si>
  <si>
    <t>1530</t>
  </si>
  <si>
    <t>Stafford</t>
  </si>
  <si>
    <t>1531</t>
  </si>
  <si>
    <t>Surf City</t>
  </si>
  <si>
    <t>1532</t>
  </si>
  <si>
    <t>Tuckerton</t>
  </si>
  <si>
    <t>1533</t>
  </si>
  <si>
    <t>Barnegat</t>
  </si>
  <si>
    <t>1600</t>
  </si>
  <si>
    <t>Passaic</t>
  </si>
  <si>
    <t>1601</t>
  </si>
  <si>
    <t>Bloomingdale</t>
  </si>
  <si>
    <t>1602</t>
  </si>
  <si>
    <t>Clifton</t>
  </si>
  <si>
    <t>1603</t>
  </si>
  <si>
    <t>Haledon</t>
  </si>
  <si>
    <t>1604</t>
  </si>
  <si>
    <t>Hawthorne</t>
  </si>
  <si>
    <t>1605</t>
  </si>
  <si>
    <t>Little Falls</t>
  </si>
  <si>
    <t>1606</t>
  </si>
  <si>
    <t>North Haledon</t>
  </si>
  <si>
    <t>1607</t>
  </si>
  <si>
    <t>1608</t>
  </si>
  <si>
    <t>Paterson</t>
  </si>
  <si>
    <t>1609</t>
  </si>
  <si>
    <t>Pompton Lakes</t>
  </si>
  <si>
    <t>1610</t>
  </si>
  <si>
    <t>Prospect Park</t>
  </si>
  <si>
    <t>1611</t>
  </si>
  <si>
    <t>Ringwood</t>
  </si>
  <si>
    <t>1612</t>
  </si>
  <si>
    <t>Totowa</t>
  </si>
  <si>
    <t>1613</t>
  </si>
  <si>
    <t>Wanaque</t>
  </si>
  <si>
    <t>1614</t>
  </si>
  <si>
    <t>Wayne</t>
  </si>
  <si>
    <t>1615</t>
  </si>
  <si>
    <t>West Milford</t>
  </si>
  <si>
    <t>1616</t>
  </si>
  <si>
    <t>Woodland Park</t>
  </si>
  <si>
    <t>1700</t>
  </si>
  <si>
    <t>Salem</t>
  </si>
  <si>
    <t>1701</t>
  </si>
  <si>
    <t>Alloway</t>
  </si>
  <si>
    <t>1702</t>
  </si>
  <si>
    <t>Elmer</t>
  </si>
  <si>
    <t>1703</t>
  </si>
  <si>
    <t>Elsinboro</t>
  </si>
  <si>
    <t>1704</t>
  </si>
  <si>
    <t>Lower Alloways Creek</t>
  </si>
  <si>
    <t>1705</t>
  </si>
  <si>
    <t>Mannington</t>
  </si>
  <si>
    <t>1706</t>
  </si>
  <si>
    <t>Oldmans</t>
  </si>
  <si>
    <t>1707</t>
  </si>
  <si>
    <t>Penns Grove</t>
  </si>
  <si>
    <t>1708</t>
  </si>
  <si>
    <t>Pennsville</t>
  </si>
  <si>
    <t>1709</t>
  </si>
  <si>
    <t>Pilesgrove</t>
  </si>
  <si>
    <t>1710</t>
  </si>
  <si>
    <t>Pittsgrove</t>
  </si>
  <si>
    <t>1711</t>
  </si>
  <si>
    <t>Quinton</t>
  </si>
  <si>
    <t>1712</t>
  </si>
  <si>
    <t>1713</t>
  </si>
  <si>
    <t>Carneys Point</t>
  </si>
  <si>
    <t>1714</t>
  </si>
  <si>
    <t>Upper Pittsgrove</t>
  </si>
  <si>
    <t>1715</t>
  </si>
  <si>
    <t>Woodstown</t>
  </si>
  <si>
    <t>1800</t>
  </si>
  <si>
    <t>Somerset</t>
  </si>
  <si>
    <t>1801</t>
  </si>
  <si>
    <t>Bedminster</t>
  </si>
  <si>
    <t>1802</t>
  </si>
  <si>
    <t>Bernards</t>
  </si>
  <si>
    <t>1803</t>
  </si>
  <si>
    <t>Bernardsville</t>
  </si>
  <si>
    <t>1804</t>
  </si>
  <si>
    <t>Bound Brook</t>
  </si>
  <si>
    <t>1805</t>
  </si>
  <si>
    <t>Branchburg</t>
  </si>
  <si>
    <t>1806</t>
  </si>
  <si>
    <t>Bridgewater</t>
  </si>
  <si>
    <t>1807</t>
  </si>
  <si>
    <t>Far Hills</t>
  </si>
  <si>
    <t>1808</t>
  </si>
  <si>
    <t>1809</t>
  </si>
  <si>
    <t>Green Brook</t>
  </si>
  <si>
    <t>1810</t>
  </si>
  <si>
    <t>Hillsborough</t>
  </si>
  <si>
    <t>1811</t>
  </si>
  <si>
    <t>Manville</t>
  </si>
  <si>
    <t>1812</t>
  </si>
  <si>
    <t>1813</t>
  </si>
  <si>
    <t>Montgomery</t>
  </si>
  <si>
    <t>1814</t>
  </si>
  <si>
    <t>North Plainfield</t>
  </si>
  <si>
    <t>1815</t>
  </si>
  <si>
    <t>Peapack Gladstone</t>
  </si>
  <si>
    <t>1816</t>
  </si>
  <si>
    <t>1817</t>
  </si>
  <si>
    <t>Rocky Hill</t>
  </si>
  <si>
    <t>1818</t>
  </si>
  <si>
    <t>Somerville</t>
  </si>
  <si>
    <t>1819</t>
  </si>
  <si>
    <t>South Bound Brook</t>
  </si>
  <si>
    <t>1820</t>
  </si>
  <si>
    <t>Warren</t>
  </si>
  <si>
    <t>1821</t>
  </si>
  <si>
    <t>Watchung</t>
  </si>
  <si>
    <t>1900</t>
  </si>
  <si>
    <t>Sussex</t>
  </si>
  <si>
    <t>1901</t>
  </si>
  <si>
    <t>Andover</t>
  </si>
  <si>
    <t>1902</t>
  </si>
  <si>
    <t>1903</t>
  </si>
  <si>
    <t>Branchville</t>
  </si>
  <si>
    <t>1904</t>
  </si>
  <si>
    <t>Byram</t>
  </si>
  <si>
    <t>1905</t>
  </si>
  <si>
    <t>Frankford</t>
  </si>
  <si>
    <t>1906</t>
  </si>
  <si>
    <t>1907</t>
  </si>
  <si>
    <t>Fredon</t>
  </si>
  <si>
    <t>1908</t>
  </si>
  <si>
    <t>Green</t>
  </si>
  <si>
    <t>1909</t>
  </si>
  <si>
    <t>Hamburg</t>
  </si>
  <si>
    <t>1910</t>
  </si>
  <si>
    <t>1911</t>
  </si>
  <si>
    <t>Hardyston</t>
  </si>
  <si>
    <t>1912</t>
  </si>
  <si>
    <t>Hopatcong</t>
  </si>
  <si>
    <t>1913</t>
  </si>
  <si>
    <t>Lafayette</t>
  </si>
  <si>
    <t>1914</t>
  </si>
  <si>
    <t>Montague</t>
  </si>
  <si>
    <t>1915</t>
  </si>
  <si>
    <t>Newton</t>
  </si>
  <si>
    <t>1916</t>
  </si>
  <si>
    <t>Ogdensburg</t>
  </si>
  <si>
    <t>1917</t>
  </si>
  <si>
    <t>Sandyston</t>
  </si>
  <si>
    <t>1918</t>
  </si>
  <si>
    <t>Sparta</t>
  </si>
  <si>
    <t>1919</t>
  </si>
  <si>
    <t>Stanhope</t>
  </si>
  <si>
    <t>1920</t>
  </si>
  <si>
    <t>Stillwater</t>
  </si>
  <si>
    <t>1921</t>
  </si>
  <si>
    <t>1922</t>
  </si>
  <si>
    <t>Vernon</t>
  </si>
  <si>
    <t>1923</t>
  </si>
  <si>
    <t>Walpack</t>
  </si>
  <si>
    <t>1924</t>
  </si>
  <si>
    <t>Wantage</t>
  </si>
  <si>
    <t>2000</t>
  </si>
  <si>
    <t>2001</t>
  </si>
  <si>
    <t>Berkeley Heights</t>
  </si>
  <si>
    <t>2002</t>
  </si>
  <si>
    <t>Clark</t>
  </si>
  <si>
    <t>2003</t>
  </si>
  <si>
    <t>Cranford</t>
  </si>
  <si>
    <t>2004</t>
  </si>
  <si>
    <t>Elizabeth</t>
  </si>
  <si>
    <t>2005</t>
  </si>
  <si>
    <t>Fanwood</t>
  </si>
  <si>
    <t>2006</t>
  </si>
  <si>
    <t>Garwood</t>
  </si>
  <si>
    <t>2007</t>
  </si>
  <si>
    <t>Hillside</t>
  </si>
  <si>
    <t>2008</t>
  </si>
  <si>
    <t>Kenilworth</t>
  </si>
  <si>
    <t>2009</t>
  </si>
  <si>
    <t>Linden</t>
  </si>
  <si>
    <t>2010</t>
  </si>
  <si>
    <t>Mountainside</t>
  </si>
  <si>
    <t>2011</t>
  </si>
  <si>
    <t>New Providence</t>
  </si>
  <si>
    <t>2012</t>
  </si>
  <si>
    <t>Plainfield</t>
  </si>
  <si>
    <t>2013</t>
  </si>
  <si>
    <t>Rahway</t>
  </si>
  <si>
    <t>2014</t>
  </si>
  <si>
    <t>Roselle</t>
  </si>
  <si>
    <t>2015</t>
  </si>
  <si>
    <t>Roselle Park</t>
  </si>
  <si>
    <t>2016</t>
  </si>
  <si>
    <t>Scotch Plains</t>
  </si>
  <si>
    <t>2017</t>
  </si>
  <si>
    <t>2018</t>
  </si>
  <si>
    <t>Summit</t>
  </si>
  <si>
    <t>2019</t>
  </si>
  <si>
    <t>2020</t>
  </si>
  <si>
    <t>Westfield</t>
  </si>
  <si>
    <t>2021</t>
  </si>
  <si>
    <t>Winfield</t>
  </si>
  <si>
    <t>2100</t>
  </si>
  <si>
    <t>2101</t>
  </si>
  <si>
    <t>Allamuchy</t>
  </si>
  <si>
    <t>2102</t>
  </si>
  <si>
    <t>Alpha</t>
  </si>
  <si>
    <t>2103</t>
  </si>
  <si>
    <t>Belvidere</t>
  </si>
  <si>
    <t>2104</t>
  </si>
  <si>
    <t>Blairstown</t>
  </si>
  <si>
    <t>2105</t>
  </si>
  <si>
    <t>2106</t>
  </si>
  <si>
    <t>Frelinghuysen</t>
  </si>
  <si>
    <t>2107</t>
  </si>
  <si>
    <t>2108</t>
  </si>
  <si>
    <t>Hackettstown</t>
  </si>
  <si>
    <t>2109</t>
  </si>
  <si>
    <t>Hardwick</t>
  </si>
  <si>
    <t>2110</t>
  </si>
  <si>
    <t>Harmony</t>
  </si>
  <si>
    <t>2111</t>
  </si>
  <si>
    <t>Hope</t>
  </si>
  <si>
    <t>2112</t>
  </si>
  <si>
    <t>Independence</t>
  </si>
  <si>
    <t>2113</t>
  </si>
  <si>
    <t>Knowlton</t>
  </si>
  <si>
    <t>2114</t>
  </si>
  <si>
    <t>Liberty</t>
  </si>
  <si>
    <t>2115</t>
  </si>
  <si>
    <t>Lopatcong</t>
  </si>
  <si>
    <t>2116</t>
  </si>
  <si>
    <t>2117</t>
  </si>
  <si>
    <t>Oxford</t>
  </si>
  <si>
    <t>2119</t>
  </si>
  <si>
    <t>Phillipsburg</t>
  </si>
  <si>
    <t>2120</t>
  </si>
  <si>
    <t>Pohatcong</t>
  </si>
  <si>
    <t>2121</t>
  </si>
  <si>
    <t>2122</t>
  </si>
  <si>
    <t>2123</t>
  </si>
  <si>
    <t>White</t>
  </si>
  <si>
    <t>0100 Atlantic County - County of Atlantic</t>
  </si>
  <si>
    <t>0101 Absecon City - County of Atlantic</t>
  </si>
  <si>
    <t>0102 Atlantic City City - County of Atlantic</t>
  </si>
  <si>
    <t>0103 Brigantine City - County of Atlantic</t>
  </si>
  <si>
    <t>0104 Buena Borough - County of Atlantic</t>
  </si>
  <si>
    <t>0105 Buena Vista Township - County of Atlantic</t>
  </si>
  <si>
    <t>0106 Corbin City City - County of Atlantic</t>
  </si>
  <si>
    <t>0107 Egg Harbor City - County of Atlantic</t>
  </si>
  <si>
    <t>0108 Egg Harbor Township - County of Atlantic</t>
  </si>
  <si>
    <t>0109 Estell Manor City - County of Atlantic</t>
  </si>
  <si>
    <t>0110 Folsom Borough - County of Atlantic</t>
  </si>
  <si>
    <t>0111 Galloway Township - County of Atlantic</t>
  </si>
  <si>
    <t>0112 Hamilton Township - County of Atlantic</t>
  </si>
  <si>
    <t>0113 Hammonton Town - County of Atlantic</t>
  </si>
  <si>
    <t>0114 Linwood City - County of Atlantic</t>
  </si>
  <si>
    <t>0115 Longport Borough - County of Atlantic</t>
  </si>
  <si>
    <t>0116 Margate City - County of Atlantic</t>
  </si>
  <si>
    <t>0117 Mullica Township - County of Atlantic</t>
  </si>
  <si>
    <t>0118 Northfield City - County of Atlantic</t>
  </si>
  <si>
    <t>0119 Pleasantville City - County of Atlantic</t>
  </si>
  <si>
    <t>0120 Port Republic City - County of Atlantic</t>
  </si>
  <si>
    <t>0121 Somers Point City - County of Atlantic</t>
  </si>
  <si>
    <t>0122 Ventnor City City - County of Atlantic</t>
  </si>
  <si>
    <t>0123 Weymouth Township - County of Atlantic</t>
  </si>
  <si>
    <t>0200 Bergen County - County of Bergen</t>
  </si>
  <si>
    <t>0201 Allendale Borough - County of Bergen</t>
  </si>
  <si>
    <t>0202 Alpine Borough - County of Bergen</t>
  </si>
  <si>
    <t>0203 Bergenfield Borough - County of Bergen</t>
  </si>
  <si>
    <t>0204 Bogota Borough - County of Bergen</t>
  </si>
  <si>
    <t>0205 Carlstadt Borough - County of Bergen</t>
  </si>
  <si>
    <t>0206 Cliffside Park Borough - County of Bergen</t>
  </si>
  <si>
    <t>0207 Closter Borough - County of Bergen</t>
  </si>
  <si>
    <t>0208 Cresskill Borough - County of Bergen</t>
  </si>
  <si>
    <t>0209 Demarest Borough - County of Bergen</t>
  </si>
  <si>
    <t>0210 Dumont Borough - County of Bergen</t>
  </si>
  <si>
    <t>0211 Elmwood Park Borough - County of Bergen</t>
  </si>
  <si>
    <t>0212 East Rutherford Borough - County of Bergen</t>
  </si>
  <si>
    <t>0213 Edgewater Borough - County of Bergen</t>
  </si>
  <si>
    <t>0214 Emerson Borough - County of Bergen</t>
  </si>
  <si>
    <t>0215 Englewood City - County of Bergen</t>
  </si>
  <si>
    <t>0216 Englewood Cliffs Borough - County of Bergen</t>
  </si>
  <si>
    <t>0217 Fair Lawn Borough - County of Bergen</t>
  </si>
  <si>
    <t>0218 Fairview Borough - County of Bergen</t>
  </si>
  <si>
    <t>0219 Fort Lee Borough - County of Bergen</t>
  </si>
  <si>
    <t>0220 Franklin Lakes Borough - County of Bergen</t>
  </si>
  <si>
    <t>0221 Garfield City - County of Bergen</t>
  </si>
  <si>
    <t>0222 Glen Rock Borough - County of Bergen</t>
  </si>
  <si>
    <t>0223 Hackensack City - County of Bergen</t>
  </si>
  <si>
    <t>0224 Harrington Park Borough - County of Bergen</t>
  </si>
  <si>
    <t>0225 Hasbrouck Heights Borough - County of Bergen</t>
  </si>
  <si>
    <t>0226 Haworth Borough - County of Bergen</t>
  </si>
  <si>
    <t>0227 Hillsdale Borough - County of Bergen</t>
  </si>
  <si>
    <t>0228 Ho-Ho-Kus Borough - County of Bergen</t>
  </si>
  <si>
    <t>0229 Leonia Borough - County of Bergen</t>
  </si>
  <si>
    <t>0230 Little Ferry Borough - County of Bergen</t>
  </si>
  <si>
    <t>0231 Lodi Borough - County of Bergen</t>
  </si>
  <si>
    <t>0232 Lyndhurst Township - County of Bergen</t>
  </si>
  <si>
    <t>0233 Mahwah Township - County of Bergen</t>
  </si>
  <si>
    <t>0234 Maywood Borough - County of Bergen</t>
  </si>
  <si>
    <t>0235 Midland Park Borough - County of Bergen</t>
  </si>
  <si>
    <t>0236 Montvale Borough - County of Bergen</t>
  </si>
  <si>
    <t>0237 Moonachie Borough - County of Bergen</t>
  </si>
  <si>
    <t>0238 New Milford Borough - County of Bergen</t>
  </si>
  <si>
    <t>0239 North Arlington Borough - County of Bergen</t>
  </si>
  <si>
    <t>0240 Northvale Borough - County of Bergen</t>
  </si>
  <si>
    <t>0241 Norwood Borough - County of Bergen</t>
  </si>
  <si>
    <t>0242 Oakland Borough - County of Bergen</t>
  </si>
  <si>
    <t>0243 Old Tappan Borough - County of Bergen</t>
  </si>
  <si>
    <t>0244 Oradell Borough - County of Bergen</t>
  </si>
  <si>
    <t>0245 Palisades Park Borough - County of Bergen</t>
  </si>
  <si>
    <t>0246 Paramus Borough - County of Bergen</t>
  </si>
  <si>
    <t>0247 Park Ridge Borough - County of Bergen</t>
  </si>
  <si>
    <t>0248 Ramsey Borough - County of Bergen</t>
  </si>
  <si>
    <t>0249 Ridgefield Borough - County of Bergen</t>
  </si>
  <si>
    <t>0250 Ridgefield Park Village - County of Bergen</t>
  </si>
  <si>
    <t>0251 Ridgewood Village - County of Bergen</t>
  </si>
  <si>
    <t>0252 River Edge Borough - County of Bergen</t>
  </si>
  <si>
    <t>0253 River Vale Township - County of Bergen</t>
  </si>
  <si>
    <t>0254 Rochelle Park Township - County of Bergen</t>
  </si>
  <si>
    <t>0255 Rockleigh Borough - County of Bergen</t>
  </si>
  <si>
    <t>0256 Rutherford Borough - County of Bergen</t>
  </si>
  <si>
    <t>0257 Saddle Brook Township - County of Bergen</t>
  </si>
  <si>
    <t>0258 Saddle River Borough - County of Bergen</t>
  </si>
  <si>
    <t>0259 South Hackensack Township - County of Bergen</t>
  </si>
  <si>
    <t>0260 Teaneck Township - County of Bergen</t>
  </si>
  <si>
    <t>0261 Tenafly Borough - County of Bergen</t>
  </si>
  <si>
    <t>0262 Teterboro Borough - County of Bergen</t>
  </si>
  <si>
    <t>0263 Upper Saddle River Borough - County of Bergen</t>
  </si>
  <si>
    <t>0264 Waldwick Borough - County of Bergen</t>
  </si>
  <si>
    <t>0265 Wallington Borough - County of Bergen</t>
  </si>
  <si>
    <t>0266 Washington Township - County of Bergen</t>
  </si>
  <si>
    <t>0267 Westwood Borough - County of Bergen</t>
  </si>
  <si>
    <t>0268 Woodcliff Lake Borough - County of Bergen</t>
  </si>
  <si>
    <t>0269 Wood-Ridge Borough - County of Bergen</t>
  </si>
  <si>
    <t>0270 Wyckoff Township - County of Bergen</t>
  </si>
  <si>
    <t>0300 Burlington County - County of Burlington</t>
  </si>
  <si>
    <t>0301 Bass River Township - County of Burlington</t>
  </si>
  <si>
    <t>0302 Beverly City - County of Burlington</t>
  </si>
  <si>
    <t>0303 Bordentown City - County of Burlington</t>
  </si>
  <si>
    <t>0304 Bordentown Township - County of Burlington</t>
  </si>
  <si>
    <t>0305 Burlington City - County of Burlington</t>
  </si>
  <si>
    <t>0306 Burlington Township - County of Burlington</t>
  </si>
  <si>
    <t>0307 Chesterfield Township - County of Burlington</t>
  </si>
  <si>
    <t>0308 Cinnaminson Township - County of Burlington</t>
  </si>
  <si>
    <t>0309 Delanco Township - County of Burlington</t>
  </si>
  <si>
    <t>0310 Delran Township - County of Burlington</t>
  </si>
  <si>
    <t>0311 Eastampton Township - County of Burlington</t>
  </si>
  <si>
    <t>0312 Edgewater Park Township - County of Burlington</t>
  </si>
  <si>
    <t>0313 Evesham Township - County of Burlington</t>
  </si>
  <si>
    <t>0314 Fieldsboro Borough - County of Burlington</t>
  </si>
  <si>
    <t>0315 Florence Township - County of Burlington</t>
  </si>
  <si>
    <t>0316 Hainesport Township - County of Burlington</t>
  </si>
  <si>
    <t>0317 Lumberton Township - County of Burlington</t>
  </si>
  <si>
    <t>0318 Mansfield Township - County of Burlington</t>
  </si>
  <si>
    <t>0319 Maple Shade Township - County of Burlington</t>
  </si>
  <si>
    <t>0320 Medford Township - County of Burlington</t>
  </si>
  <si>
    <t>0321 Medford Lakes Borough - County of Burlington</t>
  </si>
  <si>
    <t>0322 Moorestown Township - County of Burlington</t>
  </si>
  <si>
    <t>0323 Mount Holly Township - County of Burlington</t>
  </si>
  <si>
    <t>0324 Mount Laurel Township - County of Burlington</t>
  </si>
  <si>
    <t>0325 New Hanover Township - County of Burlington</t>
  </si>
  <si>
    <t>0326 North Hanover Township - County of Burlington</t>
  </si>
  <si>
    <t>0327 Palmyra Borough - County of Burlington</t>
  </si>
  <si>
    <t>0328 Pemberton Borough - County of Burlington</t>
  </si>
  <si>
    <t>0329 Pemberton Township - County of Burlington</t>
  </si>
  <si>
    <t>0330 Riverside Township - County of Burlington</t>
  </si>
  <si>
    <t>0331 Riverton Borough - County of Burlington</t>
  </si>
  <si>
    <t>0332 Shamong Township - County of Burlington</t>
  </si>
  <si>
    <t>0333 Southampton Township - County of Burlington</t>
  </si>
  <si>
    <t>0334 Springfield Township - County of Burlington</t>
  </si>
  <si>
    <t>0335 Tabernacle Township - County of Burlington</t>
  </si>
  <si>
    <t>0336 Washington Township - County of Burlington</t>
  </si>
  <si>
    <t>0337 Westampton Township - County of Burlington</t>
  </si>
  <si>
    <t>0338 Willingboro Township - County of Burlington</t>
  </si>
  <si>
    <t>0339 Woodland Township - County of Burlington</t>
  </si>
  <si>
    <t>0340 Wrightstown Borough - County of Burlington</t>
  </si>
  <si>
    <t>0400 Camden County - County of Camden</t>
  </si>
  <si>
    <t>0401 Audubon Borough - County of Camden</t>
  </si>
  <si>
    <t>0402 Audubon Park Borough - County of Camden</t>
  </si>
  <si>
    <t>0403 Barrington Borough - County of Camden</t>
  </si>
  <si>
    <t>0404 Bellmawr Borough - County of Camden</t>
  </si>
  <si>
    <t>0405 Berlin Borough - County of Camden</t>
  </si>
  <si>
    <t>0406 Berlin Township - County of Camden</t>
  </si>
  <si>
    <t>0407 Brooklawn Borough - County of Camden</t>
  </si>
  <si>
    <t>0408 Camden City - County of Camden</t>
  </si>
  <si>
    <t>0409 Cherry Hill Township - County of Camden</t>
  </si>
  <si>
    <t>0410 Chesilhurst Borough - County of Camden</t>
  </si>
  <si>
    <t>0411 Clementon Borough - County of Camden</t>
  </si>
  <si>
    <t>0412 Collingswood Borough - County of Camden</t>
  </si>
  <si>
    <t>0413 Gibbsboro Borough - County of Camden</t>
  </si>
  <si>
    <t>0414 Gloucester City City - County of Camden</t>
  </si>
  <si>
    <t>0415 Gloucester Township - County of Camden</t>
  </si>
  <si>
    <t>0416 Haddon Township - County of Camden</t>
  </si>
  <si>
    <t>0417 Haddonfield Borough - County of Camden</t>
  </si>
  <si>
    <t>0418 Haddon Heights Borough - County of Camden</t>
  </si>
  <si>
    <t>0419 Hi-Nella Borough - County of Camden</t>
  </si>
  <si>
    <t>0420 Laurel Springs Borough - County of Camden</t>
  </si>
  <si>
    <t>0421 Lawnside Borough - County of Camden</t>
  </si>
  <si>
    <t>0422 Lindenwold Borough - County of Camden</t>
  </si>
  <si>
    <t>0423 Magnolia Borough - County of Camden</t>
  </si>
  <si>
    <t>0424 Merchantville Borough - County of Camden</t>
  </si>
  <si>
    <t>0425 Mount Ephraim Borough - County of Camden</t>
  </si>
  <si>
    <t>0426 Oaklyn Borough - County of Camden</t>
  </si>
  <si>
    <t>0427 Pennsauken Township - County of Camden</t>
  </si>
  <si>
    <t>0428 Pine Hill Borough - County of Camden</t>
  </si>
  <si>
    <t>0429 Pine Valley Borough - County of Camden</t>
  </si>
  <si>
    <t>0430 Runnemede Borough - County of Camden</t>
  </si>
  <si>
    <t>0431 Somerdale Borough - County of Camden</t>
  </si>
  <si>
    <t>0432 Stratford Borough - County of Camden</t>
  </si>
  <si>
    <t>0433 Tavistock Borough - County of Camden</t>
  </si>
  <si>
    <t>0434 Voorhees Township - County of Camden</t>
  </si>
  <si>
    <t>0435 Waterford Township - County of Camden</t>
  </si>
  <si>
    <t>0436 Winslow Township - County of Camden</t>
  </si>
  <si>
    <t>0437 Woodlynne Borough - County of Camden</t>
  </si>
  <si>
    <t>0500 Cape May County - County of Cape May</t>
  </si>
  <si>
    <t>0501 Avalon Borough - County of Cape May</t>
  </si>
  <si>
    <t>0502 CAPE MAY City - County of Cape May</t>
  </si>
  <si>
    <t>0503 Cape May Point Borough - County of Cape May</t>
  </si>
  <si>
    <t>0504 Dennis Township - County of Cape May</t>
  </si>
  <si>
    <t>0505 Lower Township - County of Cape May</t>
  </si>
  <si>
    <t>0506 Middle Township - County of Cape May</t>
  </si>
  <si>
    <t>0507 North Wildwood City - County of Cape May</t>
  </si>
  <si>
    <t>0508 Ocean City City - County of Cape May</t>
  </si>
  <si>
    <t>0509 Sea Isle City City - County of Cape May</t>
  </si>
  <si>
    <t>0510 Stone Harbor Borough - County of Cape May</t>
  </si>
  <si>
    <t>0511 Upper Township - County of Cape May</t>
  </si>
  <si>
    <t>0512 West Cape May Borough - County of Cape May</t>
  </si>
  <si>
    <t>0513 West Wildwood Borough - County of Cape May</t>
  </si>
  <si>
    <t>0514 Wildwood City - County of Cape May</t>
  </si>
  <si>
    <t>0515 Wildwood Crest Borough - County of Cape May</t>
  </si>
  <si>
    <t>0516 Woodbine Borough - County of Cape May</t>
  </si>
  <si>
    <t>0600 Cumberland County - County of Cumberland</t>
  </si>
  <si>
    <t>0601 Bridgeton City - County of Cumberland</t>
  </si>
  <si>
    <t>0602 Commercial Township - County of Cumberland</t>
  </si>
  <si>
    <t>0603 Deerfield Township - County of Cumberland</t>
  </si>
  <si>
    <t>0604 Downe Township - County of Cumberland</t>
  </si>
  <si>
    <t>0605 Fairfield Township - County of Cumberland</t>
  </si>
  <si>
    <t>0606 Greenwich Township - County of Cumberland</t>
  </si>
  <si>
    <t>0607 Hopewell Township - County of Cumberland</t>
  </si>
  <si>
    <t>0608 Lawrence Township - County of Cumberland</t>
  </si>
  <si>
    <t>0609 Maurice River Township - County of Cumberland</t>
  </si>
  <si>
    <t>0610 Millville City - County of Cumberland</t>
  </si>
  <si>
    <t>0611 Shiloh Borough - County of Cumberland</t>
  </si>
  <si>
    <t>0612 Stow Creek Township - County of Cumberland</t>
  </si>
  <si>
    <t>0613 Upper Deerfield Township - County of Cumberland</t>
  </si>
  <si>
    <t>0614 Vineland City - County of Cumberland</t>
  </si>
  <si>
    <t>0700 Essex County - County of Essex</t>
  </si>
  <si>
    <t>0701 Belleville Town Township - County of Essex</t>
  </si>
  <si>
    <t>0702 Bloomfield Town Township - County of Essex</t>
  </si>
  <si>
    <t>0703 Caldwell Borough Township - County of Essex</t>
  </si>
  <si>
    <t>0704 Cedar Grove Township - County of Essex</t>
  </si>
  <si>
    <t>0705 East Orange City - County of Essex</t>
  </si>
  <si>
    <t>0706 Essex Fells Borough Township - County of Essex</t>
  </si>
  <si>
    <t>0707 Fairfield Township - County of Essex</t>
  </si>
  <si>
    <t>0708 Glen Ridge Borough Township - County of Essex</t>
  </si>
  <si>
    <t>0709 Irvington Town Township - County of Essex</t>
  </si>
  <si>
    <t>0710 Livingston Township - County of Essex</t>
  </si>
  <si>
    <t>0711 Maplewood Township - County of Essex</t>
  </si>
  <si>
    <t>0712 Millburn Township - County of Essex</t>
  </si>
  <si>
    <t>0713 Montclair Township Township - County of Essex</t>
  </si>
  <si>
    <t>0714 Newark City - County of Essex</t>
  </si>
  <si>
    <t>0715 North Caldwell Borough - County of Essex</t>
  </si>
  <si>
    <t>0716 Nutley Town Township - County of Essex</t>
  </si>
  <si>
    <t>0717 Orange City - County of Essex</t>
  </si>
  <si>
    <t>0718 Roseland Borough - County of Essex</t>
  </si>
  <si>
    <t>0719 South Orange Township Village - County of Essex</t>
  </si>
  <si>
    <t>0720 Verona Borough Township - County of Essex</t>
  </si>
  <si>
    <t>0721 West Caldwell Borough Township - County of Essex</t>
  </si>
  <si>
    <t>0722 West Orange Town Township - County of Essex</t>
  </si>
  <si>
    <t>0800 Gloucester County - County of Gloucester</t>
  </si>
  <si>
    <t>0801 Clayton Borough - County of Gloucester</t>
  </si>
  <si>
    <t>0802 Deptford Township - County of Gloucester</t>
  </si>
  <si>
    <t>0803 East Greenwich Township - County of Gloucester</t>
  </si>
  <si>
    <t>0804 Elk Township - County of Gloucester</t>
  </si>
  <si>
    <t>0805 Franklin Township - County of Gloucester</t>
  </si>
  <si>
    <t>0806 Glassboro Borough - County of Gloucester</t>
  </si>
  <si>
    <t>0807 Greenwich Township - County of Gloucester</t>
  </si>
  <si>
    <t>0808 Harrison Township - County of Gloucester</t>
  </si>
  <si>
    <t>0809 Logan Township - County of Gloucester</t>
  </si>
  <si>
    <t>0810 Mantua Township - County of Gloucester</t>
  </si>
  <si>
    <t>0811 Monroe Township - County of Gloucester</t>
  </si>
  <si>
    <t>0812 National Park Borough - County of Gloucester</t>
  </si>
  <si>
    <t>0813 Newfield Borough - County of Gloucester</t>
  </si>
  <si>
    <t>0814 Paulsboro Borough - County of Gloucester</t>
  </si>
  <si>
    <t>0815 Pitman Borough - County of Gloucester</t>
  </si>
  <si>
    <t>0816 South Harrison Township - County of Gloucester</t>
  </si>
  <si>
    <t>0817 Swedesboro Borough - County of Gloucester</t>
  </si>
  <si>
    <t>0818 Washington Township - County of Gloucester</t>
  </si>
  <si>
    <t>0819 Wenonah Borough - County of Gloucester</t>
  </si>
  <si>
    <t>0820 West Deptford Township - County of Gloucester</t>
  </si>
  <si>
    <t>0821 Westville Borough - County of Gloucester</t>
  </si>
  <si>
    <t>0822 Woodbury City - County of Gloucester</t>
  </si>
  <si>
    <t>0823 Woodbury Heights Borough - County of Gloucester</t>
  </si>
  <si>
    <t>0824 Woolwich Township - County of Gloucester</t>
  </si>
  <si>
    <t>0900 Hudson County - County of Hudson</t>
  </si>
  <si>
    <t>0901 Bayonne City - County of Hudson</t>
  </si>
  <si>
    <t>0902 East Newark Borough - County of Hudson</t>
  </si>
  <si>
    <t>0903 Guttenberg Town - County of Hudson</t>
  </si>
  <si>
    <t>0904 Harrison Town - County of Hudson</t>
  </si>
  <si>
    <t>0905 Hoboken City - County of Hudson</t>
  </si>
  <si>
    <t>0906 Jersey City City - County of Hudson</t>
  </si>
  <si>
    <t>0907 Kearny Town - County of Hudson</t>
  </si>
  <si>
    <t>0908 North Bergen Township - County of Hudson</t>
  </si>
  <si>
    <t>0909 Secaucus Town - County of Hudson</t>
  </si>
  <si>
    <t>0910 Union City City - County of Hudson</t>
  </si>
  <si>
    <t>0911 Weehawken Township - County of Hudson</t>
  </si>
  <si>
    <t>0912 West New York Town - County of Hudson</t>
  </si>
  <si>
    <t>1000 Hunterdon County - County of Hunterdon</t>
  </si>
  <si>
    <t>1001 Alexandria Township - County of Hunterdon</t>
  </si>
  <si>
    <t>1002 Bethlehem Township - County of Hunterdon</t>
  </si>
  <si>
    <t>1003 Bloomsbury Borough - County of Hunterdon</t>
  </si>
  <si>
    <t>1004 Califon Borough - County of Hunterdon</t>
  </si>
  <si>
    <t>1005 Clinton Town - County of Hunterdon</t>
  </si>
  <si>
    <t>1006 Clinton Township - County of Hunterdon</t>
  </si>
  <si>
    <t>1007 Delaware Township - County of Hunterdon</t>
  </si>
  <si>
    <t>1008 East Amwell Township - County of Hunterdon</t>
  </si>
  <si>
    <t>1009 Flemington Borough - County of Hunterdon</t>
  </si>
  <si>
    <t>1010 Franklin Township - County of Hunterdon</t>
  </si>
  <si>
    <t>1011 Frenchtown Borough - County of Hunterdon</t>
  </si>
  <si>
    <t>1012 Glen Gardner Borough - County of Hunterdon</t>
  </si>
  <si>
    <t>1013 Hampton Borough - County of Hunterdon</t>
  </si>
  <si>
    <t>1014 High Bridge Borough - County of Hunterdon</t>
  </si>
  <si>
    <t>1015 Holland Township - County of Hunterdon</t>
  </si>
  <si>
    <t>1016 Kingwood Township - County of Hunterdon</t>
  </si>
  <si>
    <t>1017 Lambertville City - County of Hunterdon</t>
  </si>
  <si>
    <t>1018 Lebanon Borough - County of Hunterdon</t>
  </si>
  <si>
    <t>1019 Lebanon Township - County of Hunterdon</t>
  </si>
  <si>
    <t>1020 Milford Borough - County of Hunterdon</t>
  </si>
  <si>
    <t>1021 Raritan Township - County of Hunterdon</t>
  </si>
  <si>
    <t>1022 Readington Township - County of Hunterdon</t>
  </si>
  <si>
    <t>1023 Stockton Borough - County of Hunterdon</t>
  </si>
  <si>
    <t>1024 Tewksbury Township - County of Hunterdon</t>
  </si>
  <si>
    <t>1025 Union Township - County of Hunterdon</t>
  </si>
  <si>
    <t>1026 West Amwell Township - County of Hunterdon</t>
  </si>
  <si>
    <t>1100 Mercer County - County of Mercer</t>
  </si>
  <si>
    <t>1101 East Windsor Township - County of Mercer</t>
  </si>
  <si>
    <t>1102 Ewing Township - County of Mercer</t>
  </si>
  <si>
    <t>1103 Hamilton Township - County of Mercer</t>
  </si>
  <si>
    <t>1104 Hightstown Borough - County of Mercer</t>
  </si>
  <si>
    <t>1105 Hopewell Borough - County of Mercer</t>
  </si>
  <si>
    <t>1106 Hopewell Township - County of Mercer</t>
  </si>
  <si>
    <t>1107 Lawrence Township - County of Mercer</t>
  </si>
  <si>
    <t>1108 Pennington Borough - County of Mercer</t>
  </si>
  <si>
    <t>1111 Trenton City - County of Mercer</t>
  </si>
  <si>
    <t>1112 Robbinsville Township - County of Mercer</t>
  </si>
  <si>
    <t>1113 West Windsor Township - County of Mercer</t>
  </si>
  <si>
    <t>1200 Middlesex County - County of Middlesex</t>
  </si>
  <si>
    <t>1201 Carteret Borough - County of Middlesex</t>
  </si>
  <si>
    <t>1202 Cranbury Township - County of Middlesex</t>
  </si>
  <si>
    <t>1203 Dunellen Borough - County of Middlesex</t>
  </si>
  <si>
    <t>1204 East Brunswick Township - County of Middlesex</t>
  </si>
  <si>
    <t>1205 Edison Township - County of Middlesex</t>
  </si>
  <si>
    <t>1206 Helmetta Borough - County of Middlesex</t>
  </si>
  <si>
    <t>1207 Highland Park Borough - County of Middlesex</t>
  </si>
  <si>
    <t>1208 Jamesburg Borough - County of Middlesex</t>
  </si>
  <si>
    <t>1209 Old Bridge Township - County of Middlesex</t>
  </si>
  <si>
    <t>1210 Metuchen Borough - County of Middlesex</t>
  </si>
  <si>
    <t>1211 Middlesex Borough - County of Middlesex</t>
  </si>
  <si>
    <t>1212 Milltown Borough - County of Middlesex</t>
  </si>
  <si>
    <t>1213 Monroe Township - County of Middlesex</t>
  </si>
  <si>
    <t>1214 New Brunswick City - County of Middlesex</t>
  </si>
  <si>
    <t>1215 North Brunswick Township - County of Middlesex</t>
  </si>
  <si>
    <t>1216 Perth Amboy City - County of Middlesex</t>
  </si>
  <si>
    <t>1217 Piscataway Township - County of Middlesex</t>
  </si>
  <si>
    <t>1218 Plainsboro Township - County of Middlesex</t>
  </si>
  <si>
    <t>1219 Sayreville Borough - County of Middlesex</t>
  </si>
  <si>
    <t>1220 South Amboy City - County of Middlesex</t>
  </si>
  <si>
    <t>1221 South Brunswick Township - County of Middlesex</t>
  </si>
  <si>
    <t>1222 South Plainfield Borough - County of Middlesex</t>
  </si>
  <si>
    <t>1223 South River Borough - County of Middlesex</t>
  </si>
  <si>
    <t>1224 Spotswood Borough - County of Middlesex</t>
  </si>
  <si>
    <t>1225 Woodbridge Township - County of Middlesex</t>
  </si>
  <si>
    <t>1300 Monmouth County - County of Monmouth</t>
  </si>
  <si>
    <t>1301 Allenhurst Borough - County of Monmouth</t>
  </si>
  <si>
    <t>1302 Allentown Borough - County of Monmouth</t>
  </si>
  <si>
    <t>1303 Asbury Park City - County of Monmouth</t>
  </si>
  <si>
    <t>1304 Atlantic Highlands Borough - County of Monmouth</t>
  </si>
  <si>
    <t>1305 Avon-By-The-Sea Borough - County of Monmouth</t>
  </si>
  <si>
    <t>1306 Belmar Borough - County of Monmouth</t>
  </si>
  <si>
    <t>1307 Bradley Beach Borough - County of Monmouth</t>
  </si>
  <si>
    <t>1308 Brielle Borough - County of Monmouth</t>
  </si>
  <si>
    <t>1309 Colts Neck Township - County of Monmouth</t>
  </si>
  <si>
    <t>1310 Deal Borough - County of Monmouth</t>
  </si>
  <si>
    <t>1311 Eatontown Borough - County of Monmouth</t>
  </si>
  <si>
    <t>1312 Englishtown Borough - County of Monmouth</t>
  </si>
  <si>
    <t>1313 Fair Haven Borough - County of Monmouth</t>
  </si>
  <si>
    <t>1314 Farmingdale Borough - County of Monmouth</t>
  </si>
  <si>
    <t>1315 Freehold Borough - County of Monmouth</t>
  </si>
  <si>
    <t>1316 Freehold Township - County of Monmouth</t>
  </si>
  <si>
    <t>1317 Highlands Borough - County of Monmouth</t>
  </si>
  <si>
    <t>1318 Holmdel Township - County of Monmouth</t>
  </si>
  <si>
    <t>1319 Howell Township - County of Monmouth</t>
  </si>
  <si>
    <t>1320 Interlaken Borough - County of Monmouth</t>
  </si>
  <si>
    <t>1321 Keansburg Borough - County of Monmouth</t>
  </si>
  <si>
    <t>1322 Keyport Borough - County of Monmouth</t>
  </si>
  <si>
    <t>1323 Little Silver Borough - County of Monmouth</t>
  </si>
  <si>
    <t>1324 Loch Arbour Village - County of Monmouth</t>
  </si>
  <si>
    <t>1325 Long Branch City - County of Monmouth</t>
  </si>
  <si>
    <t>1326 Manalapan Township - County of Monmouth</t>
  </si>
  <si>
    <t>1327 Manasquan Borough - County of Monmouth</t>
  </si>
  <si>
    <t>1328 Marlboro Township - County of Monmouth</t>
  </si>
  <si>
    <t>1329 Matawan Borough - County of Monmouth</t>
  </si>
  <si>
    <t>1330 Aberdeen Township - County of Monmouth</t>
  </si>
  <si>
    <t>1331 Middletown Township - County of Monmouth</t>
  </si>
  <si>
    <t>1332 Millstone Township - County of Monmouth</t>
  </si>
  <si>
    <t>1333 Monmouth Beach Borough - County of Monmouth</t>
  </si>
  <si>
    <t>1334 Neptune Township - County of Monmouth</t>
  </si>
  <si>
    <t>1335 Neptune City Borough - County of Monmouth</t>
  </si>
  <si>
    <t>1336 Tinton Falls Borough - County of Monmouth</t>
  </si>
  <si>
    <t>1337 Ocean Township - County of Monmouth</t>
  </si>
  <si>
    <t>1338 Oceanport Borough - County of Monmouth</t>
  </si>
  <si>
    <t>1339 Hazlet Township - County of Monmouth</t>
  </si>
  <si>
    <t>1340 Red Bank Borough - County of Monmouth</t>
  </si>
  <si>
    <t>1341 Roosevelt Borough - County of Monmouth</t>
  </si>
  <si>
    <t>1342 Rumson Borough - County of Monmouth</t>
  </si>
  <si>
    <t>1343 Sea Bright Borough - County of Monmouth</t>
  </si>
  <si>
    <t>1344 Sea Girt Borough - County of Monmouth</t>
  </si>
  <si>
    <t>1345 Shrewsbury Borough - County of Monmouth</t>
  </si>
  <si>
    <t>1346 Shrewsbury Township - County of Monmouth</t>
  </si>
  <si>
    <t>1347 Lake Como (South Belmar) Borough - County of Monmouth</t>
  </si>
  <si>
    <t>1348 Spring Lake Borough - County of Monmouth</t>
  </si>
  <si>
    <t>1349 Spring Lake Heights Borough - County of Monmouth</t>
  </si>
  <si>
    <t>1350 Union Beach Borough - County of Monmouth</t>
  </si>
  <si>
    <t>1351 Upper Freehold Township - County of Monmouth</t>
  </si>
  <si>
    <t>1352 Wall Township - County of Monmouth</t>
  </si>
  <si>
    <t>1353 West Long Branch Borough - County of Monmouth</t>
  </si>
  <si>
    <t>1400 Morris County - County of Morris</t>
  </si>
  <si>
    <t>1401 Boonton Town - County of Morris</t>
  </si>
  <si>
    <t>1402 Boonton Township - County of Morris</t>
  </si>
  <si>
    <t>1403 Butler Borough - County of Morris</t>
  </si>
  <si>
    <t>1404 Chatham Borough - County of Morris</t>
  </si>
  <si>
    <t>1405 Chatham Township - County of Morris</t>
  </si>
  <si>
    <t>1406 Chester Borough - County of Morris</t>
  </si>
  <si>
    <t>1407 Chester Township - County of Morris</t>
  </si>
  <si>
    <t>1408 Denville Township - County of Morris</t>
  </si>
  <si>
    <t>1409 Dover Town - County of Morris</t>
  </si>
  <si>
    <t>1410 East Hanover Township - County of Morris</t>
  </si>
  <si>
    <t>1411 Florham Park Borough - County of Morris</t>
  </si>
  <si>
    <t>1412 Hanover Township - County of Morris</t>
  </si>
  <si>
    <t>1413 Harding Twp. Township - County of Morris</t>
  </si>
  <si>
    <t>1414 Jefferson Township - County of Morris</t>
  </si>
  <si>
    <t>1415 Kinnelon Borough - County of Morris</t>
  </si>
  <si>
    <t>1416 Lincoln Park Borough - County of Morris</t>
  </si>
  <si>
    <t>1417 Madison Borough - County of Morris</t>
  </si>
  <si>
    <t>1418 Mendham Borough - County of Morris</t>
  </si>
  <si>
    <t>1419 Mendham Township - County of Morris</t>
  </si>
  <si>
    <t>1420 Mine Hill Township - County of Morris</t>
  </si>
  <si>
    <t>1421 Montville Township - County of Morris</t>
  </si>
  <si>
    <t>1422 Morris Township - County of Morris</t>
  </si>
  <si>
    <t>1423 Morris Plains Borough - County of Morris</t>
  </si>
  <si>
    <t>1424 Morristown Town - County of Morris</t>
  </si>
  <si>
    <t>1425 Mountain Lakes Borough - County of Morris</t>
  </si>
  <si>
    <t>1426 Mount Arlington Borough - County of Morris</t>
  </si>
  <si>
    <t>1427 Mount Olive Township - County of Morris</t>
  </si>
  <si>
    <t>1428 Netcong Borough - County of Morris</t>
  </si>
  <si>
    <t>1429 Parsippany-Troy Hills Township - County of Morris</t>
  </si>
  <si>
    <t>1430 Long Hill Township - County of Morris</t>
  </si>
  <si>
    <t>1431 Pequannock Township - County of Morris</t>
  </si>
  <si>
    <t>1432 Randolph Township - County of Morris</t>
  </si>
  <si>
    <t>1433 Riverdale Borough - County of Morris</t>
  </si>
  <si>
    <t>1434 Rockaway Borough - County of Morris</t>
  </si>
  <si>
    <t>1435 Rockaway Township - County of Morris</t>
  </si>
  <si>
    <t>1436 Roxbury Township - County of Morris</t>
  </si>
  <si>
    <t>1437 Victory Gardens Borough - County of Morris</t>
  </si>
  <si>
    <t>1438 Washington Township - County of Morris</t>
  </si>
  <si>
    <t>1439 Wharton Borough - County of Morris</t>
  </si>
  <si>
    <t>1500 Ocean County - County of Ocean</t>
  </si>
  <si>
    <t>1501 Barnegat Light Borough - County of Ocean</t>
  </si>
  <si>
    <t>1502 Bay Head Borough - County of Ocean</t>
  </si>
  <si>
    <t>1503 Beach Haven Borough - County of Ocean</t>
  </si>
  <si>
    <t>1504 Beachwood Borough - County of Ocean</t>
  </si>
  <si>
    <t>1505 Berkeley Township - County of Ocean</t>
  </si>
  <si>
    <t>1506 Brick Township - County of Ocean</t>
  </si>
  <si>
    <t>1507 Toms River Township - County of Ocean</t>
  </si>
  <si>
    <t>1508 Eagleswood Township - County of Ocean</t>
  </si>
  <si>
    <t>1509 Harvey Cedars Borough - County of Ocean</t>
  </si>
  <si>
    <t>1510 Island Heights Borough - County of Ocean</t>
  </si>
  <si>
    <t>1511 Jackson Township - County of Ocean</t>
  </si>
  <si>
    <t>1512 Lacey Township - County of Ocean</t>
  </si>
  <si>
    <t>1513 Lakehurst Borough - County of Ocean</t>
  </si>
  <si>
    <t>1514 Lakewood Township - County of Ocean</t>
  </si>
  <si>
    <t>1515 Lavallette Borough - County of Ocean</t>
  </si>
  <si>
    <t>1516 Little Egg Harbor Township - County of Ocean</t>
  </si>
  <si>
    <t>1517 Long Beach Township - County of Ocean</t>
  </si>
  <si>
    <t>1518 Manchester Township - County of Ocean</t>
  </si>
  <si>
    <t>1519 Mantoloking Borough - County of Ocean</t>
  </si>
  <si>
    <t>1520 Ocean Township - County of Ocean</t>
  </si>
  <si>
    <t>1521 Ocean Gate Borough - County of Ocean</t>
  </si>
  <si>
    <t>1522 Pine Beach Borough - County of Ocean</t>
  </si>
  <si>
    <t>1523 Plumsted Township - County of Ocean</t>
  </si>
  <si>
    <t>1524 Point Pleasant Borough - County of Ocean</t>
  </si>
  <si>
    <t>1525 Point Pleasant Beach Borough - County of Ocean</t>
  </si>
  <si>
    <t>1526 Seaside Heights Borough - County of Ocean</t>
  </si>
  <si>
    <t>1527 Seaside Park Borough - County of Ocean</t>
  </si>
  <si>
    <t>1528 Ship Bottom Borough - County of Ocean</t>
  </si>
  <si>
    <t>1529 South Toms River Borough - County of Ocean</t>
  </si>
  <si>
    <t>1530 Stafford Township - County of Ocean</t>
  </si>
  <si>
    <t>1531 Surf City Borough - County of Ocean</t>
  </si>
  <si>
    <t>1532 Tuckerton Borough - County of Ocean</t>
  </si>
  <si>
    <t>1533 Barnegat Township - County of Ocean</t>
  </si>
  <si>
    <t>1600 Passaic County - County of Passaic</t>
  </si>
  <si>
    <t>1601 Bloomingdale Borough - County of Passaic</t>
  </si>
  <si>
    <t>1602 Clifton City - County of Passaic</t>
  </si>
  <si>
    <t>1603 Haledon Borough - County of Passaic</t>
  </si>
  <si>
    <t>1604 Hawthorne Borough - County of Passaic</t>
  </si>
  <si>
    <t>1605 Little Falls Township - County of Passaic</t>
  </si>
  <si>
    <t>1606 North Haledon Borough - County of Passaic</t>
  </si>
  <si>
    <t>1607 Passaic City - County of Passaic</t>
  </si>
  <si>
    <t>1608 Paterson City - County of Passaic</t>
  </si>
  <si>
    <t>1609 Pompton Lakes Borough - County of Passaic</t>
  </si>
  <si>
    <t>1610 Prospect Park Borough - County of Passaic</t>
  </si>
  <si>
    <t>1611 Ringwood Borough - County of Passaic</t>
  </si>
  <si>
    <t>1612 Totowa Borough - County of Passaic</t>
  </si>
  <si>
    <t>1613 Wanaque Borough - County of Passaic</t>
  </si>
  <si>
    <t>1614 Wayne Township - County of Passaic</t>
  </si>
  <si>
    <t>1615 West Milford Township - County of Passaic</t>
  </si>
  <si>
    <t>1616 Woodland Park Borough - County of Passaic</t>
  </si>
  <si>
    <t>1700 Salem County - County of Salem</t>
  </si>
  <si>
    <t>1701 Alloway Township - County of Salem</t>
  </si>
  <si>
    <t>1702 Elmer Borough - County of Salem</t>
  </si>
  <si>
    <t>1703 Elsinboro Township - County of Salem</t>
  </si>
  <si>
    <t>1704 Lower Alloways Creek Township - County of Salem</t>
  </si>
  <si>
    <t>1705 Mannington Township - County of Salem</t>
  </si>
  <si>
    <t>1706 Oldmans Township - County of Salem</t>
  </si>
  <si>
    <t>1707 Penns Grove Borough - County of Salem</t>
  </si>
  <si>
    <t>1708 Pennsville Township - County of Salem</t>
  </si>
  <si>
    <t>1709 Pilesgrove Township - County of Salem</t>
  </si>
  <si>
    <t>1710 Pittsgrove Township - County of Salem</t>
  </si>
  <si>
    <t>1711 Quinton Township - County of Salem</t>
  </si>
  <si>
    <t>1712 Salem City - County of Salem</t>
  </si>
  <si>
    <t>1713 Carneys Point Township - County of Salem</t>
  </si>
  <si>
    <t>1714 Upper Pittsgrove Township - County of Salem</t>
  </si>
  <si>
    <t>1715 Woodstown Borough - County of Salem</t>
  </si>
  <si>
    <t>1800 Somerset County - County of Somerset</t>
  </si>
  <si>
    <t>1801 Bedminster Township - County of Somerset</t>
  </si>
  <si>
    <t>1802 Bernards Township - County of Somerset</t>
  </si>
  <si>
    <t>1803 Bernardsville Borough - County of Somerset</t>
  </si>
  <si>
    <t>1804 Bound Brook Borough - County of Somerset</t>
  </si>
  <si>
    <t>1805 Branchburg Township - County of Somerset</t>
  </si>
  <si>
    <t>1806 Bridgewater Township - County of Somerset</t>
  </si>
  <si>
    <t>1807 Far Hills Borough - County of Somerset</t>
  </si>
  <si>
    <t>1808 Franklin Township - County of Somerset</t>
  </si>
  <si>
    <t>1809 Green Brook Township - County of Somerset</t>
  </si>
  <si>
    <t>1810 Hillsborough Township - County of Somerset</t>
  </si>
  <si>
    <t>1811 Manville Borough - County of Somerset</t>
  </si>
  <si>
    <t>1812 Millstone Borough - County of Somerset</t>
  </si>
  <si>
    <t>1813 Montgomery Township - County of Somerset</t>
  </si>
  <si>
    <t>1814 North Plainfield Borough - County of Somerset</t>
  </si>
  <si>
    <t>1815 Peapack Gladstone Borough - County of Somerset</t>
  </si>
  <si>
    <t>1816 Raritan Borough - County of Somerset</t>
  </si>
  <si>
    <t>1817 Rocky Hill Borough - County of Somerset</t>
  </si>
  <si>
    <t>1818 Somerville Borough - County of Somerset</t>
  </si>
  <si>
    <t>1819 South Bound Brook Borough - County of Somerset</t>
  </si>
  <si>
    <t>1820 Warren Township - County of Somerset</t>
  </si>
  <si>
    <t>1821 Watchung Borough - County of Somerset</t>
  </si>
  <si>
    <t>1900 Sussex County - County of Sussex</t>
  </si>
  <si>
    <t>1901 Andover Borough - County of Sussex</t>
  </si>
  <si>
    <t>1902 Andover Township - County of Sussex</t>
  </si>
  <si>
    <t>1903 Branchville Borough - County of Sussex</t>
  </si>
  <si>
    <t>1904 Byram Township - County of Sussex</t>
  </si>
  <si>
    <t>1905 Frankford Township - County of Sussex</t>
  </si>
  <si>
    <t>1906 Franklin Borough - County of Sussex</t>
  </si>
  <si>
    <t>1907 Fredon Township - County of Sussex</t>
  </si>
  <si>
    <t>1908 Green Township - County of Sussex</t>
  </si>
  <si>
    <t>1909 Hamburg Borough - County of Sussex</t>
  </si>
  <si>
    <t>1910 Hampton Township - County of Sussex</t>
  </si>
  <si>
    <t>1911 Hardyston Township - County of Sussex</t>
  </si>
  <si>
    <t>1912 Hopatcong Borough - County of Sussex</t>
  </si>
  <si>
    <t>1913 Lafayette Township - County of Sussex</t>
  </si>
  <si>
    <t>1914 Montague Township - County of Sussex</t>
  </si>
  <si>
    <t>1915 Newton Town - County of Sussex</t>
  </si>
  <si>
    <t>1916 Ogdensburg Borough - County of Sussex</t>
  </si>
  <si>
    <t>1917 Sandyston Township - County of Sussex</t>
  </si>
  <si>
    <t>1918 Sparta Township - County of Sussex</t>
  </si>
  <si>
    <t>1919 Stanhope Borough - County of Sussex</t>
  </si>
  <si>
    <t>1920 Stillwater Township - County of Sussex</t>
  </si>
  <si>
    <t>1921 Sussex Borough - County of Sussex</t>
  </si>
  <si>
    <t>1922 Vernon Township - County of Sussex</t>
  </si>
  <si>
    <t>1923 Walpack Township - County of Sussex</t>
  </si>
  <si>
    <t>1924 Wantage Township - County of Sussex</t>
  </si>
  <si>
    <t>2000 Union County - County of Union</t>
  </si>
  <si>
    <t>2001 Berkeley Heights Township - County of Union</t>
  </si>
  <si>
    <t>2002 Clark Township - County of Union</t>
  </si>
  <si>
    <t>2003 Cranford Township - County of Union</t>
  </si>
  <si>
    <t>2004 Elizabeth City - County of Union</t>
  </si>
  <si>
    <t>2005 Fanwood Borough - County of Union</t>
  </si>
  <si>
    <t>2006 Garwood Borough - County of Union</t>
  </si>
  <si>
    <t>2007 Hillside Township - County of Union</t>
  </si>
  <si>
    <t>2008 Kenilworth Borough - County of Union</t>
  </si>
  <si>
    <t>2009 Linden City - County of Union</t>
  </si>
  <si>
    <t>2010 Mountainside Borough - County of Union</t>
  </si>
  <si>
    <t>2011 New Providence Borough - County of Union</t>
  </si>
  <si>
    <t>2012 Plainfield City - County of Union</t>
  </si>
  <si>
    <t>2013 Rahway City - County of Union</t>
  </si>
  <si>
    <t>2014 Roselle Borough - County of Union</t>
  </si>
  <si>
    <t>2015 Roselle Park Borough - County of Union</t>
  </si>
  <si>
    <t>2016 Scotch Plains Township - County of Union</t>
  </si>
  <si>
    <t>2017 Springfield Township - County of Union</t>
  </si>
  <si>
    <t>2018 Summit City - County of Union</t>
  </si>
  <si>
    <t>2019 Union Township - County of Union</t>
  </si>
  <si>
    <t>2020 Westfield Township - County of Union</t>
  </si>
  <si>
    <t>2021 Winfield Township - County of Union</t>
  </si>
  <si>
    <t>2100 Warren County - County of Warren</t>
  </si>
  <si>
    <t>2101 Allamuchy Township - County of Warren</t>
  </si>
  <si>
    <t>2102 Alpha Borough - County of Warren</t>
  </si>
  <si>
    <t>2103 Belvidere Township - County of Warren</t>
  </si>
  <si>
    <t>2104 Blairstown Township - County of Warren</t>
  </si>
  <si>
    <t>2105 Franklin Township - County of Warren</t>
  </si>
  <si>
    <t>2106 Frelinghuysen Township - County of Warren</t>
  </si>
  <si>
    <t>2107 Greenwich Township - County of Warren</t>
  </si>
  <si>
    <t>2108 Hackettstown Town - County of Warren</t>
  </si>
  <si>
    <t>2109 Hardwick Township - County of Warren</t>
  </si>
  <si>
    <t>2110 Harmony Township - County of Warren</t>
  </si>
  <si>
    <t>2111 Hope Township - County of Warren</t>
  </si>
  <si>
    <t>2112 Independence Township - County of Warren</t>
  </si>
  <si>
    <t>2113 Knowlton Township - County of Warren</t>
  </si>
  <si>
    <t>2114 Liberty Township - County of Warren</t>
  </si>
  <si>
    <t>2115 Lopatcong Township - County of Warren</t>
  </si>
  <si>
    <t>2116 Mansfield Township - County of Warren</t>
  </si>
  <si>
    <t>2117 Oxford Township - County of Warren</t>
  </si>
  <si>
    <t>2119 Phillipsburg Town - County of Warren</t>
  </si>
  <si>
    <t>2120 Pohatcong Township - County of Warren</t>
  </si>
  <si>
    <t>2121 Washington Borough - County of Warren</t>
  </si>
  <si>
    <t>2122 Washington Township - County of Warren</t>
  </si>
  <si>
    <t>2123 White Township - County of Warren</t>
  </si>
  <si>
    <t>Email:</t>
  </si>
  <si>
    <t>muni</t>
  </si>
  <si>
    <t>code</t>
  </si>
  <si>
    <t>bond</t>
  </si>
  <si>
    <t>Eqval</t>
  </si>
  <si>
    <t>avg</t>
  </si>
  <si>
    <t>perc</t>
  </si>
  <si>
    <t>CFO Cert #:</t>
  </si>
  <si>
    <t>sds</t>
  </si>
  <si>
    <t>ord</t>
  </si>
  <si>
    <t>cfo</t>
  </si>
  <si>
    <t>name</t>
  </si>
  <si>
    <t>title</t>
  </si>
  <si>
    <t>add1</t>
  </si>
  <si>
    <t>add2</t>
  </si>
  <si>
    <t>sp</t>
  </si>
  <si>
    <t>ban</t>
  </si>
  <si>
    <t>tot</t>
  </si>
  <si>
    <t>Budget Year Ending:</t>
  </si>
  <si>
    <t>(year)</t>
  </si>
  <si>
    <t>(Month-DD)</t>
  </si>
  <si>
    <t>Totals</t>
  </si>
  <si>
    <t>But not Issued</t>
  </si>
  <si>
    <t>Notes Issued</t>
  </si>
  <si>
    <t>Issued</t>
  </si>
  <si>
    <t>Valuations</t>
  </si>
  <si>
    <t>Authorized</t>
  </si>
  <si>
    <t>Temp. Bond-</t>
  </si>
  <si>
    <t>Serial Bonds</t>
  </si>
  <si>
    <t>Average Equalized</t>
  </si>
  <si>
    <t>% OF VALUATIONS APPORTIONED TO EACH MUNICIPALITY</t>
  </si>
  <si>
    <t xml:space="preserve"> COMPUTATION OF REGIONAL AND/OR CONSOLIDATED SCHOOL DISTRICT DEBT</t>
  </si>
  <si>
    <t xml:space="preserve">            (b)   Authorized but not issued</t>
  </si>
  <si>
    <t xml:space="preserve">            (a)   Issued</t>
  </si>
  <si>
    <t>Regional School District</t>
  </si>
  <si>
    <t>1.</t>
  </si>
  <si>
    <t>2.</t>
  </si>
  <si>
    <t>3.</t>
  </si>
  <si>
    <t>4.</t>
  </si>
  <si>
    <t>Use applicable per centum as follows:</t>
  </si>
  <si>
    <t>5.</t>
  </si>
  <si>
    <t>6.</t>
  </si>
  <si>
    <t>7.</t>
  </si>
  <si>
    <t>8.</t>
  </si>
  <si>
    <t>9.</t>
  </si>
  <si>
    <t>Term bonds</t>
  </si>
  <si>
    <t>Serial bonds</t>
  </si>
  <si>
    <t>(a)</t>
  </si>
  <si>
    <t>(b)</t>
  </si>
  <si>
    <t>Authorized but not issued</t>
  </si>
  <si>
    <t>Bond Anticipation Notes</t>
  </si>
  <si>
    <t>Capital Notes (N.J.S.A. 40A:2-8)</t>
  </si>
  <si>
    <t>Other</t>
  </si>
  <si>
    <t>10.</t>
  </si>
  <si>
    <t>11.</t>
  </si>
  <si>
    <t>Gross</t>
  </si>
  <si>
    <t>System Debt</t>
  </si>
  <si>
    <t>times 20</t>
  </si>
  <si>
    <t>(c)</t>
  </si>
  <si>
    <t>(d)</t>
  </si>
  <si>
    <t>(e)</t>
  </si>
  <si>
    <t>TERM BONDS (state purposes separately)</t>
  </si>
  <si>
    <t>(4)</t>
  </si>
  <si>
    <t>(5)</t>
  </si>
  <si>
    <t>(6)</t>
  </si>
  <si>
    <t>(7)</t>
  </si>
  <si>
    <t>(8)</t>
  </si>
  <si>
    <t>SERIAL BONDS (state purposes separately)</t>
  </si>
  <si>
    <t>(a) Issued</t>
  </si>
  <si>
    <t>(9)</t>
  </si>
  <si>
    <t>(10)</t>
  </si>
  <si>
    <t>(11)</t>
  </si>
  <si>
    <t>(12)</t>
  </si>
  <si>
    <t>(13)</t>
  </si>
  <si>
    <t>(14)</t>
  </si>
  <si>
    <t>(15)</t>
  </si>
  <si>
    <t>(16)</t>
  </si>
  <si>
    <t>(17)</t>
  </si>
  <si>
    <t>(a)  Issued</t>
  </si>
  <si>
    <t>(18)</t>
  </si>
  <si>
    <t>(19)</t>
  </si>
  <si>
    <t>(20)</t>
  </si>
  <si>
    <t>(21)</t>
  </si>
  <si>
    <t>(22)</t>
  </si>
  <si>
    <t>(23)</t>
  </si>
  <si>
    <t>(24)</t>
  </si>
  <si>
    <t>(25)</t>
  </si>
  <si>
    <t>(26)</t>
  </si>
  <si>
    <t>(27)</t>
  </si>
  <si>
    <t>(28)</t>
  </si>
  <si>
    <t>(29)</t>
  </si>
  <si>
    <t>(30)</t>
  </si>
  <si>
    <t>Total Serial Bonds Issued</t>
  </si>
  <si>
    <t>Total Serial Bonds Authorized but not Issued</t>
  </si>
  <si>
    <t>Total Serial Bonds Issued and Authorized but not Issued</t>
  </si>
  <si>
    <t>BOND ANTICIPATION NOTES (state purposes separately)</t>
  </si>
  <si>
    <t xml:space="preserve">     Bond Anticipation Notes Issued</t>
  </si>
  <si>
    <t>(b)  Authorized but not issued</t>
  </si>
  <si>
    <t xml:space="preserve">     Bond Anticipation Notes Authorized but not Issued</t>
  </si>
  <si>
    <t>MISCELLANEOUS BONDS, NOTES AND LOANS</t>
  </si>
  <si>
    <t>Green Trust Loans</t>
  </si>
  <si>
    <t>Infrastructure Trust</t>
  </si>
  <si>
    <t>Miscellaneous Bonds, Notes and Loans Issued</t>
  </si>
  <si>
    <t>Miscellaneous Bonds and Notes Authorized but not Issued</t>
  </si>
  <si>
    <t xml:space="preserve"> DEDUCTIONS APPLICABLE TO OTHER BONDS AND NOTES</t>
  </si>
  <si>
    <t>Refunding Bonds (N.J.S.A 40A:2-52)</t>
  </si>
  <si>
    <t>Self-Liquidating Utility Calculation</t>
  </si>
  <si>
    <t>Operating and Maintenance Cost</t>
  </si>
  <si>
    <t>Interest</t>
  </si>
  <si>
    <t>Notes</t>
  </si>
  <si>
    <t>Sinking Fund Requirements</t>
  </si>
  <si>
    <t>Refunding Bonds</t>
  </si>
  <si>
    <t>Total Debt Service</t>
  </si>
  <si>
    <t>Total Deductions (Line 2 plus Line 6)</t>
  </si>
  <si>
    <t>Excess in Revenues (Line 1 minus Line 7)</t>
  </si>
  <si>
    <t>Deficit in Revenues (Line 7 minus Line 1)</t>
  </si>
  <si>
    <t>Total Debt Service (Line 6)</t>
  </si>
  <si>
    <t>excess of debt limitation and pursuant to:</t>
  </si>
  <si>
    <t>ads</t>
  </si>
  <si>
    <t>50111-00</t>
  </si>
  <si>
    <t>50112-00</t>
  </si>
  <si>
    <t>50113-00</t>
  </si>
  <si>
    <t>50114-00</t>
  </si>
  <si>
    <t>50115-00</t>
  </si>
  <si>
    <t>50116-00</t>
  </si>
  <si>
    <t>50117-00</t>
  </si>
  <si>
    <t>50118-00</t>
  </si>
  <si>
    <t>50119-00</t>
  </si>
  <si>
    <t>50120-00</t>
  </si>
  <si>
    <t>50121-00</t>
  </si>
  <si>
    <t>Type I</t>
  </si>
  <si>
    <t>Type II</t>
  </si>
  <si>
    <t>cspd</t>
  </si>
  <si>
    <t>50211-00</t>
  </si>
  <si>
    <t>50212-00</t>
  </si>
  <si>
    <t>50213-00</t>
  </si>
  <si>
    <t>50221-00</t>
  </si>
  <si>
    <t>50222-00</t>
  </si>
  <si>
    <t>50215-00</t>
  </si>
  <si>
    <t>Affordable Housing</t>
  </si>
  <si>
    <t>Air Port</t>
  </si>
  <si>
    <t>Beach</t>
  </si>
  <si>
    <t>Electric</t>
  </si>
  <si>
    <t>Golf Course</t>
  </si>
  <si>
    <t>Harbor</t>
  </si>
  <si>
    <t>Marina</t>
  </si>
  <si>
    <t xml:space="preserve">Parking </t>
  </si>
  <si>
    <t>Recreation</t>
  </si>
  <si>
    <t>Sewer</t>
  </si>
  <si>
    <t>Solid Waste</t>
  </si>
  <si>
    <t>Swimming Pool</t>
  </si>
  <si>
    <t>Water</t>
  </si>
  <si>
    <t>Water &amp; Sewer</t>
  </si>
  <si>
    <t>DEDUCTIONS APPLICABLE TO BONDS AND NOTES FOR SELF-LIQUIDATING PURPOSES</t>
  </si>
  <si>
    <t>Plus: Cash held to Pay Bonds and Notes included in 2 (a) above</t>
  </si>
  <si>
    <t>Total Deduction (Deficit in revenues)</t>
  </si>
  <si>
    <t>Total Allowable Deduction</t>
  </si>
  <si>
    <t>Municipal/County General Obligations</t>
  </si>
  <si>
    <t>50219-00</t>
  </si>
  <si>
    <t>TERM BONDS</t>
  </si>
  <si>
    <t>SERIAL BONDS</t>
  </si>
  <si>
    <t xml:space="preserve"> TEMPORARY BONDS AND NOTES</t>
  </si>
  <si>
    <t>TOTAL OF REGIONAL SCHOOL BONDS AND NOTES</t>
  </si>
  <si>
    <t>Total Potential Deduction</t>
  </si>
  <si>
    <t>IV.</t>
  </si>
  <si>
    <t>Total Bonds and Notes for  Local School Purposes</t>
  </si>
  <si>
    <t>Total Bonds and Notes for Regional School Purposes</t>
  </si>
  <si>
    <t>u1</t>
  </si>
  <si>
    <t>u2</t>
  </si>
  <si>
    <t>u3</t>
  </si>
  <si>
    <t>u4</t>
  </si>
  <si>
    <t>(not including Tax Anticipation Notes, Emergency Notes, Special Emergency Notes and Utility Revenue Notes)</t>
  </si>
  <si>
    <t>Total Bond Anticipation Notes Issued  and Authorized but not Issued</t>
  </si>
  <si>
    <t>(b) Authorized but not issued</t>
  </si>
  <si>
    <t>None</t>
  </si>
  <si>
    <t>bnrsp</t>
  </si>
  <si>
    <t>dbnls</t>
  </si>
  <si>
    <t>u1bn</t>
  </si>
  <si>
    <t>Utility</t>
  </si>
  <si>
    <t>u2bn</t>
  </si>
  <si>
    <t>u3bn</t>
  </si>
  <si>
    <t>u4bn</t>
  </si>
  <si>
    <t>spd</t>
  </si>
  <si>
    <t>dbn</t>
  </si>
  <si>
    <t>bnt</t>
  </si>
  <si>
    <t>bns</t>
  </si>
  <si>
    <t>bsa</t>
  </si>
  <si>
    <t>bnai</t>
  </si>
  <si>
    <t>obn</t>
  </si>
  <si>
    <t>obni</t>
  </si>
  <si>
    <t>obna</t>
  </si>
  <si>
    <t>If Excess in Revenues (Line 8) all Utility Debt is Deductible</t>
  </si>
  <si>
    <t>u1bnd</t>
  </si>
  <si>
    <t>u2bnd</t>
  </si>
  <si>
    <t>u3bnd</t>
  </si>
  <si>
    <t>stype</t>
  </si>
  <si>
    <t>bnlsp</t>
  </si>
  <si>
    <r>
      <t xml:space="preserve"> </t>
    </r>
    <r>
      <rPr>
        <sz val="12"/>
        <rFont val="Times New Roman"/>
        <family val="1"/>
      </rPr>
      <t xml:space="preserve">here and in the statement hereinafter mentioned called </t>
    </r>
    <r>
      <rPr>
        <b/>
        <sz val="12"/>
        <rFont val="Times New Roman"/>
        <family val="1"/>
      </rPr>
      <t>the local unit</t>
    </r>
    <r>
      <rPr>
        <sz val="12"/>
        <rFont val="Times New Roman"/>
        <family val="1"/>
      </rPr>
      <t>.  This Annual Debt Statement is a true statement of the debt condition of the local unit as of the date therein stated above and is computed as provided by the Local Bond Law of New Jersey.</t>
    </r>
  </si>
  <si>
    <t>Equalized valuation basis (the average of the equalized valuations of real estate, including improvements and the assessed valuation of class II railroad property of the local unit for the last 3 preceding years).</t>
  </si>
  <si>
    <t>Gross Debt</t>
  </si>
  <si>
    <t xml:space="preserve">  BONDS AND NOTES FOR LOCAL SCHOOL PURPOSES</t>
  </si>
  <si>
    <t>Local School District Type (select one):</t>
  </si>
  <si>
    <t xml:space="preserve"> DEDUCTIONS APPLICABLE TO BONDS AND NOTES - FOR SCHOOL PURPOSES</t>
  </si>
  <si>
    <t>Amounts held or to be held for the sole purpose of paying bonds and notes included above.</t>
  </si>
  <si>
    <t>Sinking funds on hand for bonds shown as Line 1 but not in excess of such bonds.</t>
  </si>
  <si>
    <t>Funds on hand in those cases where such funds cannot be diverted to purposes other than the payment of bonds and notes included in Line 4.</t>
  </si>
  <si>
    <t>Estimated proceeds of bonds and notes authorized but not issued where such proceeds will be used for the sole purpose of paying bonds and notes included in Line 4.</t>
  </si>
  <si>
    <t>2.50% Kindergarten or Grade 1 through Grade 6</t>
  </si>
  <si>
    <t>3.00% Kindergarten or Grade 1 through Grade 8</t>
  </si>
  <si>
    <t>3.50% Kindergarten or Grade 1 through Grade 9</t>
  </si>
  <si>
    <t>4.00% Kindergarten or Grade 1 through Grade 12</t>
  </si>
  <si>
    <t>Term Bonds</t>
  </si>
  <si>
    <t>Temporary Notes</t>
  </si>
  <si>
    <t>Total Bonds and Notes</t>
  </si>
  <si>
    <t>Total Cash Receipts from Fees, Rents or Other Charges for Year</t>
  </si>
  <si>
    <t>Debt Service</t>
  </si>
  <si>
    <t>Debt Service per Current Budget (N.J.S.A. 40A:2-52)</t>
  </si>
  <si>
    <t>Interest on Refunding Bonds</t>
  </si>
  <si>
    <t>Anticipated Deficit in Dedicated Assessment Budget</t>
  </si>
  <si>
    <t>Deficit (smaller of Line 9 or Line 10)</t>
  </si>
  <si>
    <t>Less:  Deficit (Capitalized at 5%), (Line 9 or line 11)</t>
  </si>
  <si>
    <t>Amounts held or to be held for the sole purpose of paying general bonds and notes included</t>
  </si>
  <si>
    <t>BONDS AND NOTES FOR UTILITY FUND</t>
  </si>
  <si>
    <t>ADS File Name:</t>
  </si>
  <si>
    <t>Obligations NOT Included in Gross Debt</t>
  </si>
  <si>
    <t>Capital Leases and Other Comittments</t>
  </si>
  <si>
    <t>Total Leases and Other Comittments</t>
  </si>
  <si>
    <t>Guarantees NOT included in Gross Debt - Public and Private</t>
  </si>
  <si>
    <t>Total Guarantees NOT included in Gross Debt - Public and Private</t>
  </si>
  <si>
    <t>Accounts receivable from other public authorities applicable only to the payment of any part of the gross debt not otherwise deductible</t>
  </si>
  <si>
    <t>Bonds authorized by another Public Body to be guaranteed by the municipality</t>
  </si>
  <si>
    <t>Bonds issued and bonds authorized by not issued to meet cash grants-in-aid for housing authority, redevelopment agency or municipality acting as its local public agency [N.J.S.A. 55:14B-4.1(d)]</t>
  </si>
  <si>
    <t xml:space="preserve">SPECIAL DEBT STATEMENT BORROWING POWER </t>
  </si>
  <si>
    <t>Bonds issued and bonds authorized but not issued - Capital projects for County Colleges (N.J.S.A. 18A:64A-22.1 to 18A:64A-22.8)</t>
  </si>
  <si>
    <t>Total Miscellaneous Bonds, Notes and Loans Issued and Authorized but not Issued</t>
  </si>
  <si>
    <t>Bonds issued by another Public Body Guaranteed by the Municipality</t>
  </si>
  <si>
    <t>Total Term Bonds</t>
  </si>
  <si>
    <t>Total Deductions Applicable to Other Bonds and Notes</t>
  </si>
  <si>
    <t>NJSA 40A:2-43 reads in part as follows: " Gross debt of a municipality shall also include that amount of the total of all the bonds and notes issued and authorized but not issued by any school district including the area of the municipality, which results from the application to such total of the ratio which the equalized valuation basis of the municipality bears to the sum of the equalized valuation basis of each municipality in any such school district."</t>
  </si>
  <si>
    <t>Additional State School Building Aid Bonds (NJSA 18A:58-33.4(d))</t>
  </si>
  <si>
    <t>% of average of equalized valuations</t>
  </si>
  <si>
    <t>clo</t>
  </si>
  <si>
    <t>Net Debt expressed as a percentage of such equalized valuation basis is:  %</t>
  </si>
  <si>
    <t>1114</t>
  </si>
  <si>
    <t>Total of all Miscellaneous Bonds, Notes and Loans Issued and Authorized but not Issued</t>
  </si>
  <si>
    <t xml:space="preserve"> Date Prepared:</t>
  </si>
  <si>
    <t>add3</t>
  </si>
  <si>
    <t>Arena</t>
  </si>
  <si>
    <t>(31)</t>
  </si>
  <si>
    <t>(32)</t>
  </si>
  <si>
    <t>(33)</t>
  </si>
  <si>
    <t>(35)</t>
  </si>
  <si>
    <t>(34)</t>
  </si>
  <si>
    <t>OTHER BONDS, NOTES AND LOANS - Page 1</t>
  </si>
  <si>
    <t>OTHER BONDS, NOTES AND LOANS  - Page 2</t>
  </si>
  <si>
    <t>(b)  Bonds Authorized but not Issued</t>
  </si>
  <si>
    <t>OTHER BONDS, NOTES AND LOANS - Page 3a</t>
  </si>
  <si>
    <t>OTHER BONDS, NOTES AND LOANS - Page 3b</t>
  </si>
  <si>
    <t>(b)  Authorized but not issued (Continued)</t>
  </si>
  <si>
    <t>OTHER BONDS, NOTES AND LOANS - Page 4</t>
  </si>
  <si>
    <t>Bonds authorized/issued by another Public Body to be guaranteed by the municipality</t>
  </si>
  <si>
    <t>Total Bonds and Notes authorized/issued by another Public Body to be guaranteed by the municipality</t>
  </si>
  <si>
    <t>bnaiant</t>
  </si>
  <si>
    <t>bant</t>
  </si>
  <si>
    <t>banania</t>
  </si>
  <si>
    <t>bananiat</t>
  </si>
  <si>
    <t>bsat</t>
  </si>
  <si>
    <t>bnst</t>
  </si>
  <si>
    <t>bnssat</t>
  </si>
  <si>
    <t>bntt</t>
  </si>
  <si>
    <t>obnat</t>
  </si>
  <si>
    <t>obnit</t>
  </si>
  <si>
    <t>obnatt</t>
  </si>
  <si>
    <t>obnattt</t>
  </si>
  <si>
    <t>dbntt</t>
  </si>
  <si>
    <t>gic</t>
  </si>
  <si>
    <t>gict</t>
  </si>
  <si>
    <t>gnic</t>
  </si>
  <si>
    <t>gnict</t>
  </si>
  <si>
    <t>Sinking funds on hand for term bonds</t>
  </si>
  <si>
    <t>Funds on hand (including proceeds of bonds and notes held to pay other bonds and notes), in those cases where such funds cannot be diverted to purposes other than the payment of bonds and notes</t>
  </si>
  <si>
    <t>Estimated proceeds of bonds and notes authorized but not issued where such proceeds will be used for the sole purpose of paying bonds and notes</t>
  </si>
  <si>
    <t>Balance of debt incurring capacity December 31, 2012 (NJSA 40:1-16(d))</t>
  </si>
  <si>
    <t>NJSA 40A:2-7, paragraph (d)</t>
  </si>
  <si>
    <t>NJSA 40A:2-7, paragraph (f)</t>
  </si>
  <si>
    <t>NJSA 40A:2-7, paragraph (g)</t>
  </si>
  <si>
    <t>AVAILABLE UNDER NJSA 40A:2-7(f)</t>
  </si>
  <si>
    <t>1114 Princeton - County of Mercer</t>
  </si>
  <si>
    <t>BONDS AND NOTES FOR REGIONAL SCHOOL PURPOSES 2</t>
  </si>
  <si>
    <t>BONDS AND NOTES FOR REGIONAL SCHOOL PURPOSES 1</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</si>
  <si>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</si>
  <si>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</si>
  <si>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</si>
  <si>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</si>
  <si>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</si>
  <si>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</si>
  <si>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</si>
  <si>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</si>
  <si>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</si>
  <si>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</si>
  <si>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</si>
  <si>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</si>
  <si>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</si>
  <si>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</si>
  <si>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</si>
  <si>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</si>
  <si>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</si>
  <si>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</si>
  <si>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</si>
  <si>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</si>
  <si>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</si>
  <si>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</si>
  <si>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</si>
  <si>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</si>
  <si>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</si>
  <si>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</si>
  <si>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</si>
  <si>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</si>
  <si>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</si>
  <si>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(f)</t>
  </si>
  <si>
    <t>NonDeductible Combined GO Debt</t>
  </si>
  <si>
    <t xml:space="preserve">       APPORTIONMENT OF DEBT - Dec. 31 2013</t>
  </si>
  <si>
    <t>Obligations heretofore authorized during 2013 in</t>
  </si>
  <si>
    <t>Less 2012 authorizations repealed during 2013</t>
  </si>
  <si>
    <t>Net authorizations during 2013</t>
  </si>
  <si>
    <t>Balance of debt incurring capacity December 31, 2013 (NJSA 40:1-16(d))</t>
  </si>
  <si>
    <t>0001 Select your Local Government</t>
  </si>
  <si>
    <t>0001</t>
  </si>
  <si>
    <t>a</t>
  </si>
  <si>
    <t>THOMAS J CARRO</t>
  </si>
  <si>
    <t>CMFO</t>
  </si>
  <si>
    <t>150 ROCKTOWN LAMBERTVILLE RD</t>
  </si>
  <si>
    <t>LAMBERTVILLE, NJ 08530</t>
  </si>
  <si>
    <t>609-397-2054</t>
  </si>
  <si>
    <t>609-397-8634</t>
  </si>
  <si>
    <t>cfo@westamwelltwp.org</t>
  </si>
  <si>
    <t>2014 DEFERRED SCHOOL TAX BONDS</t>
  </si>
  <si>
    <t>2014 REFUNDING BONDS (2006)</t>
  </si>
  <si>
    <t>2013 REFUNDING BONDS (2003)</t>
  </si>
  <si>
    <t>06-06 ACQ OF FIRE VEHICLES</t>
  </si>
  <si>
    <t>09-14 ACQ OF PROPERTY</t>
  </si>
  <si>
    <t>10-04 RECONSTRUCT ROCKTOWN HILL RD</t>
  </si>
  <si>
    <t>11-10 VARIOUS IMPROVEMENTS</t>
  </si>
  <si>
    <t>06-06 FIRE VEHICLES</t>
  </si>
  <si>
    <t>09-20 COAH PROPERTY</t>
  </si>
  <si>
    <t>14-09 ACQ OF EQUIPMENT</t>
  </si>
  <si>
    <t>CASH ON HAND TO PAY NOTES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</si>
</sst>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mmm\-yyyy;@"/>
    <numFmt numFmtId="166" formatCode="[$-409]dddd\,\ mmmm\ dd\,\ yyyy"/>
    <numFmt numFmtId="167" formatCode="[$-409]h:mm:ss\ AM/PM"/>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64">
    <font>
      <sz val="12"/>
      <name val="Times New Roman"/>
      <family val="0"/>
    </font>
    <font>
      <sz val="11"/>
      <color indexed="8"/>
      <name val="Calibri"/>
      <family val="2"/>
    </font>
    <font>
      <sz val="10"/>
      <name val="Arial"/>
      <family val="2"/>
    </font>
    <font>
      <b/>
      <sz val="14"/>
      <name val="Times New Roman"/>
      <family val="1"/>
    </font>
    <font>
      <u val="single"/>
      <sz val="12"/>
      <name val="Times New Roman"/>
      <family val="1"/>
    </font>
    <font>
      <b/>
      <sz val="12"/>
      <name val="Times New Roman"/>
      <family val="1"/>
    </font>
    <font>
      <sz val="22"/>
      <name val="Times New Roman"/>
      <family val="1"/>
    </font>
    <font>
      <b/>
      <sz val="22"/>
      <name val="Times New Roman"/>
      <family val="1"/>
    </font>
    <font>
      <b/>
      <u val="single"/>
      <sz val="12"/>
      <name val="Times New Roman"/>
      <family val="1"/>
    </font>
    <font>
      <sz val="10"/>
      <name val="Times New Roman"/>
      <family val="1"/>
    </font>
    <font>
      <sz val="8"/>
      <name val="Times New Roman"/>
      <family val="1"/>
    </font>
    <font>
      <b/>
      <sz val="10"/>
      <name val="Times New Roman"/>
      <family val="1"/>
    </font>
    <font>
      <b/>
      <sz val="16"/>
      <name val="Times New Roman"/>
      <family val="1"/>
    </font>
    <font>
      <i/>
      <sz val="12"/>
      <name val="Times New Roman"/>
      <family val="1"/>
    </font>
    <font>
      <b/>
      <sz val="8"/>
      <name val="Tahoma"/>
      <family val="2"/>
    </font>
    <font>
      <sz val="14"/>
      <name val="Times New Roman"/>
      <family val="1"/>
    </font>
    <font>
      <b/>
      <u val="single"/>
      <sz val="10"/>
      <name val="Times New Roman"/>
      <family val="1"/>
    </font>
    <font>
      <sz val="14"/>
      <name val="Arial"/>
      <family val="2"/>
    </font>
    <font>
      <i/>
      <sz val="10"/>
      <name val="Times New Roman"/>
      <family val="1"/>
    </font>
    <font>
      <sz val="8"/>
      <name val="Tahoma"/>
      <family val="2"/>
    </font>
    <font>
      <sz val="16"/>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2"/>
      <color theme="0"/>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double">
        <color indexed="8"/>
      </top>
      <bottom style="double">
        <color indexed="8"/>
      </bottom>
    </border>
    <border>
      <left/>
      <right/>
      <top/>
      <bottom style="thin">
        <color theme="1"/>
      </bottom>
    </border>
    <border>
      <left/>
      <right/>
      <top/>
      <bottom style="double">
        <color indexed="8"/>
      </bottom>
    </border>
    <border>
      <left/>
      <right/>
      <top/>
      <bottom style="double"/>
    </border>
    <border>
      <left/>
      <right/>
      <top style="thin">
        <color indexed="8"/>
      </top>
      <bottom/>
    </border>
    <border>
      <left style="thin">
        <color indexed="8"/>
      </left>
      <right style="thin">
        <color indexed="8"/>
      </right>
      <top style="thin">
        <color indexed="8"/>
      </top>
      <bottom style="double">
        <color indexed="8"/>
      </bottom>
    </border>
    <border>
      <left/>
      <right style="thin">
        <color indexed="8"/>
      </right>
      <top style="double">
        <color indexed="8"/>
      </top>
      <bottom style="double">
        <color indexed="8"/>
      </bottom>
    </border>
    <border>
      <left style="thin">
        <color indexed="8"/>
      </left>
      <right>
        <color indexed="63"/>
      </right>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theme="1"/>
      </top>
      <bottom style="thin">
        <color theme="1"/>
      </bottom>
    </border>
    <border>
      <left/>
      <right style="thin">
        <color theme="1"/>
      </right>
      <top/>
      <bottom/>
    </border>
    <border>
      <left style="thin">
        <color indexed="8"/>
      </left>
      <right/>
      <top style="thin">
        <color indexed="8"/>
      </top>
      <bottom style="thin">
        <color indexed="8"/>
      </bottom>
    </border>
  </borders>
  <cellStyleXfs count="82">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165"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165" fontId="0" fillId="0" borderId="0">
      <alignment/>
      <protection/>
    </xf>
    <xf numFmtId="165" fontId="0" fillId="0" borderId="0">
      <alignment/>
      <protection/>
    </xf>
    <xf numFmtId="165" fontId="2" fillId="0" borderId="0">
      <alignment/>
      <protection/>
    </xf>
    <xf numFmtId="165" fontId="2" fillId="0" borderId="0">
      <alignment/>
      <protection/>
    </xf>
    <xf numFmtId="165" fontId="42" fillId="0" borderId="0">
      <alignment/>
      <protection/>
    </xf>
    <xf numFmtId="165" fontId="42" fillId="0" borderId="0">
      <alignment/>
      <protection/>
    </xf>
    <xf numFmtId="165" fontId="42" fillId="0" borderId="0">
      <alignment/>
      <protection/>
    </xf>
    <xf numFmtId="165" fontId="42" fillId="0" borderId="0">
      <alignment/>
      <protection/>
    </xf>
    <xf numFmtId="165"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4">
    <xf numFmtId="165" fontId="0" fillId="0" borderId="0" xfId="0" applyAlignment="1">
      <alignment/>
    </xf>
    <xf numFmtId="37" fontId="0" fillId="0" borderId="0" xfId="0" applyNumberFormat="1" applyAlignment="1" applyProtection="1">
      <alignment/>
      <protection/>
    </xf>
    <xf numFmtId="165" fontId="5" fillId="0" borderId="0" xfId="0" applyFont="1" applyAlignment="1">
      <alignment/>
    </xf>
    <xf numFmtId="37" fontId="0" fillId="0" borderId="0" xfId="0" applyNumberFormat="1" applyAlignment="1" applyProtection="1">
      <alignment horizontal="right"/>
      <protection/>
    </xf>
    <xf numFmtId="165" fontId="6" fillId="0" borderId="0" xfId="0" applyFont="1" applyAlignment="1">
      <alignment/>
    </xf>
    <xf numFmtId="165" fontId="5" fillId="0" borderId="0" xfId="0" applyFont="1" applyAlignment="1">
      <alignment horizontal="center"/>
    </xf>
    <xf numFmtId="49" fontId="0" fillId="0" borderId="0" xfId="0" applyNumberFormat="1" applyAlignment="1">
      <alignment horizontal="center"/>
    </xf>
    <xf numFmtId="165" fontId="8" fillId="0" borderId="0" xfId="0" applyFont="1" applyAlignment="1">
      <alignment horizontal="center"/>
    </xf>
    <xf numFmtId="165" fontId="9" fillId="0" borderId="0" xfId="0" applyFont="1" applyAlignment="1">
      <alignment/>
    </xf>
    <xf numFmtId="165" fontId="10" fillId="0" borderId="0" xfId="0" applyFont="1" applyAlignment="1">
      <alignment/>
    </xf>
    <xf numFmtId="49" fontId="0" fillId="0" borderId="0" xfId="0" applyNumberFormat="1" applyAlignment="1">
      <alignment/>
    </xf>
    <xf numFmtId="165" fontId="0" fillId="0" borderId="0" xfId="0" applyFont="1" applyAlignment="1">
      <alignment/>
    </xf>
    <xf numFmtId="165" fontId="9" fillId="0" borderId="0" xfId="0" applyFont="1" applyBorder="1" applyAlignment="1" applyProtection="1">
      <alignment horizontal="right"/>
      <protection locked="0"/>
    </xf>
    <xf numFmtId="37" fontId="0" fillId="0" borderId="0" xfId="0" applyNumberFormat="1" applyFont="1" applyAlignment="1" applyProtection="1">
      <alignment horizontal="right"/>
      <protection/>
    </xf>
    <xf numFmtId="165" fontId="8" fillId="0" borderId="0" xfId="0" applyFont="1" applyAlignment="1" quotePrefix="1">
      <alignment horizontal="right"/>
    </xf>
    <xf numFmtId="165" fontId="4" fillId="0" borderId="0" xfId="0" applyFont="1" applyAlignment="1" quotePrefix="1">
      <alignment/>
    </xf>
    <xf numFmtId="164" fontId="2" fillId="0" borderId="0" xfId="42" applyNumberFormat="1" applyFont="1" applyAlignment="1">
      <alignment/>
    </xf>
    <xf numFmtId="164" fontId="2" fillId="0" borderId="10" xfId="42" applyNumberFormat="1" applyFont="1" applyBorder="1" applyAlignment="1">
      <alignment/>
    </xf>
    <xf numFmtId="165" fontId="13" fillId="0" borderId="0" xfId="0" applyFont="1" applyAlignment="1">
      <alignment/>
    </xf>
    <xf numFmtId="165" fontId="13" fillId="0" borderId="0" xfId="0" applyFont="1" applyBorder="1" applyAlignment="1">
      <alignment/>
    </xf>
    <xf numFmtId="165" fontId="0" fillId="0" borderId="0" xfId="0" applyFont="1" applyAlignment="1">
      <alignment/>
    </xf>
    <xf numFmtId="165" fontId="0" fillId="0" borderId="0" xfId="0" applyFont="1" applyAlignment="1">
      <alignment horizontal="right"/>
    </xf>
    <xf numFmtId="165" fontId="10" fillId="0" borderId="0" xfId="0" applyNumberFormat="1" applyFont="1" applyAlignment="1">
      <alignment/>
    </xf>
    <xf numFmtId="165" fontId="0" fillId="0" borderId="0" xfId="60">
      <alignment/>
      <protection/>
    </xf>
    <xf numFmtId="37" fontId="0" fillId="0" borderId="0" xfId="60" applyNumberFormat="1" applyProtection="1">
      <alignment/>
      <protection/>
    </xf>
    <xf numFmtId="37" fontId="0" fillId="0" borderId="0" xfId="60" applyNumberFormat="1" applyAlignment="1" applyProtection="1">
      <alignment horizontal="right"/>
      <protection/>
    </xf>
    <xf numFmtId="37" fontId="0" fillId="0" borderId="11" xfId="60" applyNumberFormat="1" applyBorder="1" applyAlignment="1" applyProtection="1">
      <alignment horizontal="center"/>
      <protection/>
    </xf>
    <xf numFmtId="37" fontId="0" fillId="0" borderId="11" xfId="60" applyNumberFormat="1" applyBorder="1" applyProtection="1">
      <alignment/>
      <protection/>
    </xf>
    <xf numFmtId="165" fontId="0" fillId="0" borderId="11" xfId="60" applyBorder="1" applyAlignment="1">
      <alignment horizontal="center"/>
      <protection/>
    </xf>
    <xf numFmtId="37" fontId="0" fillId="0" borderId="12" xfId="60" applyNumberFormat="1" applyBorder="1" applyProtection="1">
      <alignment/>
      <protection/>
    </xf>
    <xf numFmtId="165" fontId="0" fillId="0" borderId="13" xfId="60" applyBorder="1">
      <alignment/>
      <protection/>
    </xf>
    <xf numFmtId="37" fontId="3" fillId="0" borderId="0" xfId="60" applyNumberFormat="1" applyFont="1" applyAlignment="1" applyProtection="1">
      <alignment horizontal="center"/>
      <protection/>
    </xf>
    <xf numFmtId="165" fontId="2" fillId="0" borderId="0" xfId="60" applyFont="1">
      <alignment/>
      <protection/>
    </xf>
    <xf numFmtId="165" fontId="13" fillId="0" borderId="0" xfId="60" applyFont="1">
      <alignment/>
      <protection/>
    </xf>
    <xf numFmtId="165" fontId="0" fillId="0" borderId="0" xfId="60" applyFont="1">
      <alignment/>
      <protection/>
    </xf>
    <xf numFmtId="165" fontId="0" fillId="0" borderId="0" xfId="60" applyAlignment="1">
      <alignment horizontal="center"/>
      <protection/>
    </xf>
    <xf numFmtId="165" fontId="0" fillId="0" borderId="0" xfId="60" applyAlignment="1">
      <alignment horizontal="right"/>
      <protection/>
    </xf>
    <xf numFmtId="165" fontId="3" fillId="0" borderId="0" xfId="60" applyFont="1">
      <alignment/>
      <protection/>
    </xf>
    <xf numFmtId="165" fontId="9" fillId="0" borderId="0" xfId="60" applyFont="1">
      <alignment/>
      <protection/>
    </xf>
    <xf numFmtId="37" fontId="0" fillId="0" borderId="0" xfId="60" applyNumberFormat="1" applyBorder="1" applyProtection="1">
      <alignment/>
      <protection/>
    </xf>
    <xf numFmtId="165" fontId="9" fillId="0" borderId="0" xfId="60" applyFont="1" quotePrefix="1">
      <alignment/>
      <protection/>
    </xf>
    <xf numFmtId="165" fontId="9" fillId="0" borderId="0" xfId="60" applyFont="1" applyAlignment="1">
      <alignment horizontal="center"/>
      <protection/>
    </xf>
    <xf numFmtId="165" fontId="15" fillId="0" borderId="0" xfId="60" applyFont="1">
      <alignment/>
      <protection/>
    </xf>
    <xf numFmtId="5" fontId="0" fillId="0" borderId="0" xfId="60" applyNumberFormat="1" applyProtection="1">
      <alignment/>
      <protection/>
    </xf>
    <xf numFmtId="37" fontId="9" fillId="0" borderId="0" xfId="60" applyNumberFormat="1" applyFont="1" applyAlignment="1" applyProtection="1">
      <alignment horizontal="right"/>
      <protection/>
    </xf>
    <xf numFmtId="165" fontId="0" fillId="0" borderId="0" xfId="60" applyBorder="1">
      <alignment/>
      <protection/>
    </xf>
    <xf numFmtId="165" fontId="0" fillId="0" borderId="0" xfId="60" applyFill="1" applyBorder="1">
      <alignment/>
      <protection/>
    </xf>
    <xf numFmtId="165" fontId="0" fillId="0" borderId="0" xfId="60" applyProtection="1">
      <alignment/>
      <protection/>
    </xf>
    <xf numFmtId="165" fontId="0" fillId="0" borderId="0" xfId="60" applyAlignment="1" applyProtection="1" quotePrefix="1">
      <alignment horizontal="left"/>
      <protection/>
    </xf>
    <xf numFmtId="37" fontId="10" fillId="0" borderId="0" xfId="60" applyNumberFormat="1" applyFont="1" applyAlignment="1" applyProtection="1">
      <alignment horizontal="right"/>
      <protection/>
    </xf>
    <xf numFmtId="165" fontId="5" fillId="0" borderId="0" xfId="60" applyFont="1">
      <alignment/>
      <protection/>
    </xf>
    <xf numFmtId="165" fontId="10" fillId="0" borderId="0" xfId="60" applyFont="1">
      <alignment/>
      <protection/>
    </xf>
    <xf numFmtId="44" fontId="9" fillId="0" borderId="14" xfId="46" applyFont="1" applyBorder="1" applyAlignment="1" applyProtection="1">
      <alignment/>
      <protection/>
    </xf>
    <xf numFmtId="44" fontId="9" fillId="0" borderId="0" xfId="46" applyFont="1" applyAlignment="1" applyProtection="1">
      <alignment/>
      <protection/>
    </xf>
    <xf numFmtId="37" fontId="9" fillId="0" borderId="0" xfId="60" applyNumberFormat="1" applyFont="1" applyAlignment="1" applyProtection="1">
      <alignment horizontal="center"/>
      <protection/>
    </xf>
    <xf numFmtId="37" fontId="9" fillId="0" borderId="0" xfId="60" applyNumberFormat="1" applyFont="1" applyProtection="1">
      <alignment/>
      <protection/>
    </xf>
    <xf numFmtId="165" fontId="61" fillId="0" borderId="0" xfId="0" applyFont="1" applyAlignment="1">
      <alignment vertical="center"/>
    </xf>
    <xf numFmtId="165" fontId="61" fillId="0" borderId="0" xfId="0" applyFont="1" applyAlignment="1">
      <alignment/>
    </xf>
    <xf numFmtId="165" fontId="16" fillId="0" borderId="0" xfId="60" applyFont="1" applyFill="1">
      <alignment/>
      <protection/>
    </xf>
    <xf numFmtId="165" fontId="0" fillId="0" borderId="10" xfId="60" applyFont="1" applyBorder="1">
      <alignment/>
      <protection/>
    </xf>
    <xf numFmtId="165" fontId="0" fillId="0" borderId="10" xfId="60" applyBorder="1">
      <alignment/>
      <protection/>
    </xf>
    <xf numFmtId="37" fontId="0" fillId="0" borderId="10" xfId="60" applyNumberFormat="1" applyBorder="1" applyAlignment="1" applyProtection="1">
      <alignment horizontal="center"/>
      <protection/>
    </xf>
    <xf numFmtId="44" fontId="0" fillId="0" borderId="10" xfId="46" applyFont="1" applyBorder="1" applyAlignment="1" applyProtection="1">
      <alignment/>
      <protection/>
    </xf>
    <xf numFmtId="165" fontId="0" fillId="0" borderId="10" xfId="0" applyBorder="1" applyAlignment="1">
      <alignment/>
    </xf>
    <xf numFmtId="165" fontId="0" fillId="0" borderId="0" xfId="60" applyFont="1" applyAlignment="1">
      <alignment wrapText="1"/>
      <protection/>
    </xf>
    <xf numFmtId="165" fontId="0" fillId="0" borderId="0" xfId="60" applyFont="1" applyAlignment="1">
      <alignment horizontal="left"/>
      <protection/>
    </xf>
    <xf numFmtId="165" fontId="0" fillId="0" borderId="0" xfId="60" applyFont="1" applyAlignment="1">
      <alignment horizontal="left" indent="2"/>
      <protection/>
    </xf>
    <xf numFmtId="44" fontId="5" fillId="0" borderId="0" xfId="46" applyFont="1" applyBorder="1" applyAlignment="1" applyProtection="1">
      <alignment/>
      <protection/>
    </xf>
    <xf numFmtId="37" fontId="0" fillId="0" borderId="15" xfId="60" applyNumberFormat="1" applyBorder="1" applyAlignment="1" applyProtection="1">
      <alignment horizontal="center"/>
      <protection/>
    </xf>
    <xf numFmtId="37" fontId="0" fillId="0" borderId="16" xfId="60" applyNumberFormat="1" applyBorder="1" applyAlignment="1" applyProtection="1">
      <alignment horizontal="center"/>
      <protection/>
    </xf>
    <xf numFmtId="37" fontId="0" fillId="0" borderId="17" xfId="60" applyNumberFormat="1" applyBorder="1" applyAlignment="1" applyProtection="1">
      <alignment horizontal="center"/>
      <protection/>
    </xf>
    <xf numFmtId="44" fontId="9" fillId="0" borderId="18" xfId="46" applyFont="1" applyBorder="1" applyAlignment="1" applyProtection="1">
      <alignment/>
      <protection/>
    </xf>
    <xf numFmtId="165" fontId="0" fillId="0" borderId="15" xfId="60" applyBorder="1" applyAlignment="1">
      <alignment horizontal="center"/>
      <protection/>
    </xf>
    <xf numFmtId="165" fontId="0" fillId="0" borderId="17" xfId="60" applyBorder="1">
      <alignment/>
      <protection/>
    </xf>
    <xf numFmtId="44" fontId="9" fillId="0" borderId="0" xfId="46" applyFont="1" applyBorder="1" applyAlignment="1" applyProtection="1">
      <alignment/>
      <protection/>
    </xf>
    <xf numFmtId="10" fontId="0" fillId="0" borderId="0" xfId="0" applyNumberFormat="1" applyFont="1" applyAlignment="1">
      <alignment/>
    </xf>
    <xf numFmtId="10" fontId="0" fillId="0" borderId="0" xfId="0" applyNumberFormat="1" applyAlignment="1">
      <alignment/>
    </xf>
    <xf numFmtId="44" fontId="11" fillId="0" borderId="14" xfId="46" applyFont="1" applyBorder="1" applyAlignment="1" applyProtection="1">
      <alignment/>
      <protection/>
    </xf>
    <xf numFmtId="44" fontId="9" fillId="0" borderId="14" xfId="78" applyNumberFormat="1" applyFont="1" applyBorder="1" applyAlignment="1">
      <alignment/>
    </xf>
    <xf numFmtId="44" fontId="9" fillId="0" borderId="17" xfId="46" applyFont="1" applyBorder="1" applyAlignment="1" applyProtection="1">
      <alignment/>
      <protection/>
    </xf>
    <xf numFmtId="165" fontId="9" fillId="0" borderId="19" xfId="60" applyFont="1" applyBorder="1">
      <alignment/>
      <protection/>
    </xf>
    <xf numFmtId="5" fontId="9" fillId="0" borderId="0" xfId="60" applyNumberFormat="1" applyFont="1" applyProtection="1">
      <alignment/>
      <protection/>
    </xf>
    <xf numFmtId="165" fontId="11" fillId="0" borderId="0" xfId="60" applyFont="1">
      <alignment/>
      <protection/>
    </xf>
    <xf numFmtId="165" fontId="8" fillId="0" borderId="0" xfId="0" applyFont="1" applyAlignment="1">
      <alignment/>
    </xf>
    <xf numFmtId="165" fontId="8" fillId="33" borderId="20" xfId="0" applyNumberFormat="1" applyFont="1" applyFill="1" applyBorder="1" applyAlignment="1" applyProtection="1" quotePrefix="1">
      <alignment horizontal="right"/>
      <protection locked="0"/>
    </xf>
    <xf numFmtId="165" fontId="5" fillId="33" borderId="20" xfId="0" applyNumberFormat="1" applyFont="1" applyFill="1" applyBorder="1" applyAlignment="1" applyProtection="1">
      <alignment horizontal="left"/>
      <protection locked="0"/>
    </xf>
    <xf numFmtId="44" fontId="9" fillId="0" borderId="14" xfId="46" applyFont="1" applyFill="1" applyBorder="1" applyAlignment="1" applyProtection="1">
      <alignment/>
      <protection/>
    </xf>
    <xf numFmtId="44" fontId="11" fillId="0" borderId="21" xfId="46" applyFont="1" applyBorder="1" applyAlignment="1" applyProtection="1">
      <alignment/>
      <protection/>
    </xf>
    <xf numFmtId="165" fontId="9" fillId="0" borderId="14" xfId="60" applyFont="1" applyBorder="1">
      <alignment/>
      <protection/>
    </xf>
    <xf numFmtId="44" fontId="0" fillId="0" borderId="0" xfId="46" applyFont="1" applyAlignment="1" applyProtection="1">
      <alignment/>
      <protection/>
    </xf>
    <xf numFmtId="44" fontId="9" fillId="0" borderId="21" xfId="46" applyFont="1" applyBorder="1" applyAlignment="1" applyProtection="1">
      <alignment/>
      <protection/>
    </xf>
    <xf numFmtId="44" fontId="0" fillId="0" borderId="0" xfId="46" applyFont="1" applyAlignment="1">
      <alignment/>
    </xf>
    <xf numFmtId="44" fontId="9" fillId="0" borderId="0" xfId="46" applyFont="1" applyAlignment="1" applyProtection="1">
      <alignment horizontal="right"/>
      <protection/>
    </xf>
    <xf numFmtId="44" fontId="9" fillId="0" borderId="0" xfId="46" applyFont="1" applyAlignment="1">
      <alignment/>
    </xf>
    <xf numFmtId="165" fontId="9" fillId="0" borderId="0" xfId="60" applyFont="1" applyAlignment="1">
      <alignment horizontal="right"/>
      <protection/>
    </xf>
    <xf numFmtId="3" fontId="9" fillId="0" borderId="0" xfId="60" applyNumberFormat="1" applyFont="1">
      <alignment/>
      <protection/>
    </xf>
    <xf numFmtId="44" fontId="9" fillId="0" borderId="21" xfId="46" applyFont="1" applyBorder="1" applyAlignment="1">
      <alignment/>
    </xf>
    <xf numFmtId="165" fontId="11" fillId="0" borderId="0" xfId="60" applyFont="1" applyBorder="1" applyAlignment="1">
      <alignment horizontal="right"/>
      <protection/>
    </xf>
    <xf numFmtId="44" fontId="9" fillId="0" borderId="22" xfId="46" applyFont="1" applyBorder="1" applyAlignment="1">
      <alignment/>
    </xf>
    <xf numFmtId="44" fontId="9" fillId="0" borderId="23" xfId="46" applyFont="1" applyBorder="1" applyAlignment="1" applyProtection="1">
      <alignment/>
      <protection/>
    </xf>
    <xf numFmtId="164" fontId="2" fillId="0" borderId="0" xfId="42" applyNumberFormat="1" applyFont="1" applyFill="1" applyBorder="1" applyAlignment="1">
      <alignment/>
    </xf>
    <xf numFmtId="49" fontId="0" fillId="0" borderId="0" xfId="0" applyNumberFormat="1" applyFont="1" applyAlignment="1">
      <alignment/>
    </xf>
    <xf numFmtId="49" fontId="0" fillId="0" borderId="0" xfId="0" applyNumberFormat="1" applyFont="1" applyAlignment="1">
      <alignment/>
    </xf>
    <xf numFmtId="44" fontId="9" fillId="0" borderId="0" xfId="46" applyFont="1" applyAlignment="1" applyProtection="1">
      <alignment horizontal="center"/>
      <protection/>
    </xf>
    <xf numFmtId="165" fontId="9" fillId="0" borderId="0" xfId="60" applyFont="1" applyBorder="1">
      <alignment/>
      <protection/>
    </xf>
    <xf numFmtId="37" fontId="9" fillId="0" borderId="0" xfId="60" applyNumberFormat="1" applyFont="1" applyBorder="1" applyProtection="1">
      <alignment/>
      <protection/>
    </xf>
    <xf numFmtId="165" fontId="15" fillId="0" borderId="0" xfId="0" applyFont="1" applyAlignment="1">
      <alignment/>
    </xf>
    <xf numFmtId="165" fontId="17" fillId="0" borderId="0" xfId="60" applyFont="1" applyProtection="1">
      <alignment/>
      <protection/>
    </xf>
    <xf numFmtId="165" fontId="15" fillId="0" borderId="0" xfId="60" applyFont="1" applyProtection="1">
      <alignment/>
      <protection/>
    </xf>
    <xf numFmtId="0" fontId="10" fillId="0" borderId="0" xfId="0" applyNumberFormat="1" applyFont="1" applyAlignment="1">
      <alignment/>
    </xf>
    <xf numFmtId="0" fontId="0" fillId="0" borderId="0" xfId="60" applyNumberFormat="1">
      <alignment/>
      <protection/>
    </xf>
    <xf numFmtId="0" fontId="10" fillId="0" borderId="0" xfId="60" applyNumberFormat="1" applyFont="1">
      <alignment/>
      <protection/>
    </xf>
    <xf numFmtId="0" fontId="6" fillId="0" borderId="0" xfId="0" applyNumberFormat="1" applyFont="1" applyAlignment="1">
      <alignment/>
    </xf>
    <xf numFmtId="0" fontId="0" fillId="0" borderId="0" xfId="0" applyNumberFormat="1" applyAlignment="1">
      <alignment/>
    </xf>
    <xf numFmtId="0" fontId="0" fillId="0" borderId="14" xfId="0" applyNumberFormat="1" applyBorder="1" applyAlignment="1">
      <alignment horizontal="center"/>
    </xf>
    <xf numFmtId="0" fontId="0" fillId="0" borderId="0" xfId="60" applyNumberFormat="1" applyAlignment="1">
      <alignment horizontal="center"/>
      <protection/>
    </xf>
    <xf numFmtId="0" fontId="3" fillId="0" borderId="0" xfId="60" applyNumberFormat="1" applyFont="1" applyAlignment="1">
      <alignment horizontal="center"/>
      <protection/>
    </xf>
    <xf numFmtId="0" fontId="9" fillId="0" borderId="0" xfId="60" applyNumberFormat="1" applyFont="1" applyAlignment="1">
      <alignment horizontal="center"/>
      <protection/>
    </xf>
    <xf numFmtId="0" fontId="2" fillId="0" borderId="0" xfId="60" applyNumberFormat="1" applyFont="1" applyAlignment="1">
      <alignment horizontal="center"/>
      <protection/>
    </xf>
    <xf numFmtId="0" fontId="9" fillId="0" borderId="0" xfId="60" applyNumberFormat="1" applyFont="1" applyAlignment="1" quotePrefix="1">
      <alignment horizontal="center"/>
      <protection/>
    </xf>
    <xf numFmtId="0" fontId="9" fillId="0" borderId="10" xfId="60" applyNumberFormat="1" applyFont="1" applyBorder="1" applyAlignment="1" quotePrefix="1">
      <alignment horizontal="center"/>
      <protection/>
    </xf>
    <xf numFmtId="0" fontId="0" fillId="0" borderId="0" xfId="0" applyNumberFormat="1" applyAlignment="1">
      <alignment horizontal="center"/>
    </xf>
    <xf numFmtId="0" fontId="9" fillId="0" borderId="0" xfId="0" applyNumberFormat="1" applyFont="1" applyAlignment="1">
      <alignment horizontal="center"/>
    </xf>
    <xf numFmtId="165" fontId="18" fillId="0" borderId="0" xfId="0" applyFont="1" applyAlignment="1">
      <alignment horizontal="right"/>
    </xf>
    <xf numFmtId="165" fontId="18" fillId="0" borderId="0" xfId="0" applyFont="1" applyAlignment="1">
      <alignment/>
    </xf>
    <xf numFmtId="0" fontId="18" fillId="0" borderId="0" xfId="0" applyNumberFormat="1" applyFont="1" applyAlignment="1">
      <alignment/>
    </xf>
    <xf numFmtId="14" fontId="5" fillId="0" borderId="20" xfId="0" applyNumberFormat="1" applyFont="1" applyFill="1" applyBorder="1" applyAlignment="1" applyProtection="1">
      <alignment horizontal="right"/>
      <protection locked="0"/>
    </xf>
    <xf numFmtId="165" fontId="0" fillId="0" borderId="14" xfId="0" applyNumberFormat="1" applyBorder="1" applyAlignment="1">
      <alignment horizontal="center"/>
    </xf>
    <xf numFmtId="14" fontId="0" fillId="0" borderId="14" xfId="0" applyNumberFormat="1" applyBorder="1" applyAlignment="1">
      <alignment horizontal="center"/>
    </xf>
    <xf numFmtId="165" fontId="3" fillId="0" borderId="0" xfId="60" applyFont="1" applyAlignment="1" applyProtection="1">
      <alignment horizontal="center"/>
      <protection/>
    </xf>
    <xf numFmtId="37" fontId="11" fillId="0" borderId="0" xfId="60" applyNumberFormat="1" applyFont="1">
      <alignment/>
      <protection/>
    </xf>
    <xf numFmtId="5" fontId="9" fillId="0" borderId="0" xfId="60" applyNumberFormat="1" applyFont="1" applyFill="1" applyProtection="1">
      <alignment/>
      <protection/>
    </xf>
    <xf numFmtId="165" fontId="0" fillId="0" borderId="0" xfId="0" applyFill="1" applyAlignment="1">
      <alignment/>
    </xf>
    <xf numFmtId="37" fontId="9" fillId="0" borderId="0" xfId="60" applyNumberFormat="1" applyFont="1">
      <alignment/>
      <protection/>
    </xf>
    <xf numFmtId="37" fontId="9" fillId="0" borderId="0" xfId="60" applyNumberFormat="1" applyFont="1" applyAlignment="1">
      <alignment horizontal="left"/>
      <protection/>
    </xf>
    <xf numFmtId="165" fontId="9" fillId="0" borderId="0" xfId="60" applyFont="1" applyAlignment="1">
      <alignment vertical="center"/>
      <protection/>
    </xf>
    <xf numFmtId="165" fontId="0" fillId="0" borderId="0" xfId="0" applyAlignment="1">
      <alignment horizontal="center"/>
    </xf>
    <xf numFmtId="165" fontId="20" fillId="0" borderId="0" xfId="0" applyFont="1" applyAlignment="1">
      <alignment/>
    </xf>
    <xf numFmtId="165" fontId="20" fillId="0" borderId="0" xfId="60" applyFont="1" applyProtection="1">
      <alignment/>
      <protection/>
    </xf>
    <xf numFmtId="165" fontId="20" fillId="0" borderId="0" xfId="60" applyFont="1">
      <alignment/>
      <protection/>
    </xf>
    <xf numFmtId="37" fontId="0" fillId="0" borderId="0" xfId="60" applyNumberFormat="1" applyAlignment="1">
      <alignment horizontal="center"/>
      <protection/>
    </xf>
    <xf numFmtId="37" fontId="0" fillId="0" borderId="0" xfId="0" applyNumberFormat="1" applyAlignment="1">
      <alignment/>
    </xf>
    <xf numFmtId="0" fontId="5" fillId="0" borderId="0" xfId="60" applyNumberFormat="1" applyFont="1">
      <alignment/>
      <protection/>
    </xf>
    <xf numFmtId="165" fontId="11" fillId="0" borderId="0" xfId="60" applyFont="1" applyAlignment="1">
      <alignment wrapText="1"/>
      <protection/>
    </xf>
    <xf numFmtId="165" fontId="11" fillId="0" borderId="0" xfId="60" applyFont="1" applyAlignment="1">
      <alignment/>
      <protection/>
    </xf>
    <xf numFmtId="165" fontId="9" fillId="0" borderId="0" xfId="60" applyFont="1" applyFill="1">
      <alignment/>
      <protection/>
    </xf>
    <xf numFmtId="0" fontId="0" fillId="0" borderId="0" xfId="60" applyNumberFormat="1" applyFont="1" applyAlignment="1">
      <alignment horizontal="center"/>
      <protection/>
    </xf>
    <xf numFmtId="165" fontId="0" fillId="0" borderId="0" xfId="60" applyAlignment="1">
      <alignment wrapText="1"/>
      <protection/>
    </xf>
    <xf numFmtId="165" fontId="0" fillId="0" borderId="0" xfId="60" applyAlignment="1">
      <alignment/>
      <protection/>
    </xf>
    <xf numFmtId="165" fontId="9" fillId="0" borderId="13" xfId="60" applyFont="1" applyBorder="1">
      <alignment/>
      <protection/>
    </xf>
    <xf numFmtId="0" fontId="10" fillId="0" borderId="0" xfId="0" applyNumberFormat="1" applyFont="1" applyAlignment="1">
      <alignment horizontal="center"/>
    </xf>
    <xf numFmtId="165" fontId="62" fillId="34" borderId="0" xfId="0" applyFont="1" applyFill="1" applyAlignment="1">
      <alignment horizontal="center"/>
    </xf>
    <xf numFmtId="0" fontId="6"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Alignment="1">
      <alignment horizontal="center" vertical="center"/>
    </xf>
    <xf numFmtId="0" fontId="11" fillId="0" borderId="14" xfId="60" applyNumberFormat="1" applyFont="1" applyBorder="1" applyAlignment="1">
      <alignment/>
      <protection/>
    </xf>
    <xf numFmtId="0" fontId="9" fillId="0" borderId="0" xfId="0" applyNumberFormat="1" applyFont="1" applyAlignment="1">
      <alignment/>
    </xf>
    <xf numFmtId="0" fontId="9" fillId="0" borderId="0" xfId="60" applyNumberFormat="1" applyFont="1">
      <alignment/>
      <protection/>
    </xf>
    <xf numFmtId="14" fontId="9" fillId="0" borderId="0" xfId="0" applyNumberFormat="1" applyFont="1" applyAlignment="1">
      <alignment/>
    </xf>
    <xf numFmtId="165" fontId="5" fillId="33" borderId="20" xfId="60" applyFont="1" applyFill="1" applyBorder="1" applyAlignment="1" applyProtection="1">
      <alignment horizontal="center"/>
      <protection locked="0"/>
    </xf>
    <xf numFmtId="44" fontId="9" fillId="33" borderId="14" xfId="46" applyFont="1" applyFill="1" applyBorder="1" applyAlignment="1" applyProtection="1">
      <alignment/>
      <protection locked="0"/>
    </xf>
    <xf numFmtId="10" fontId="9" fillId="33" borderId="14" xfId="78" applyNumberFormat="1" applyFont="1" applyFill="1" applyBorder="1" applyAlignment="1" applyProtection="1">
      <alignment horizontal="center"/>
      <protection locked="0"/>
    </xf>
    <xf numFmtId="44" fontId="9" fillId="33" borderId="0" xfId="46" applyFont="1" applyFill="1" applyBorder="1" applyAlignment="1" applyProtection="1">
      <alignment/>
      <protection locked="0"/>
    </xf>
    <xf numFmtId="3" fontId="9" fillId="0" borderId="0" xfId="60" applyNumberFormat="1" applyFont="1" applyProtection="1">
      <alignment/>
      <protection locked="0"/>
    </xf>
    <xf numFmtId="44" fontId="9" fillId="0" borderId="0" xfId="46" applyFont="1" applyAlignment="1" applyProtection="1">
      <alignment/>
      <protection locked="0"/>
    </xf>
    <xf numFmtId="165" fontId="9" fillId="33" borderId="14" xfId="60" applyFont="1" applyFill="1" applyBorder="1" applyProtection="1">
      <alignment/>
      <protection locked="0"/>
    </xf>
    <xf numFmtId="165" fontId="9" fillId="33" borderId="18" xfId="60" applyFont="1" applyFill="1" applyBorder="1" applyAlignment="1" applyProtection="1">
      <alignment wrapText="1"/>
      <protection locked="0"/>
    </xf>
    <xf numFmtId="165" fontId="9" fillId="33" borderId="24" xfId="60" applyFont="1" applyFill="1" applyBorder="1" applyAlignment="1" applyProtection="1">
      <alignment wrapText="1"/>
      <protection locked="0"/>
    </xf>
    <xf numFmtId="44" fontId="9" fillId="33" borderId="19" xfId="46" applyFont="1" applyFill="1" applyBorder="1" applyAlignment="1" applyProtection="1">
      <alignment/>
      <protection locked="0"/>
    </xf>
    <xf numFmtId="44" fontId="9" fillId="33" borderId="25" xfId="46" applyFont="1" applyFill="1" applyBorder="1" applyAlignment="1" applyProtection="1">
      <alignment/>
      <protection locked="0"/>
    </xf>
    <xf numFmtId="0" fontId="0" fillId="0" borderId="0" xfId="0" applyNumberFormat="1" applyAlignment="1" applyProtection="1">
      <alignment/>
      <protection locked="0"/>
    </xf>
    <xf numFmtId="44" fontId="9" fillId="0" borderId="21" xfId="46" applyFont="1" applyFill="1" applyBorder="1" applyAlignment="1" applyProtection="1">
      <alignment/>
      <protection/>
    </xf>
    <xf numFmtId="44" fontId="0" fillId="0" borderId="0" xfId="46" applyFont="1" applyBorder="1" applyAlignment="1" applyProtection="1">
      <alignment/>
      <protection/>
    </xf>
    <xf numFmtId="44" fontId="11" fillId="0" borderId="0" xfId="46" applyFont="1" applyAlignment="1">
      <alignment wrapText="1"/>
    </xf>
    <xf numFmtId="37" fontId="2" fillId="0" borderId="0" xfId="0" applyNumberFormat="1" applyFont="1" applyAlignment="1" applyProtection="1" quotePrefix="1">
      <alignment horizontal="left"/>
      <protection/>
    </xf>
    <xf numFmtId="37" fontId="2" fillId="0" borderId="0" xfId="0" applyNumberFormat="1" applyFont="1" applyAlignment="1" applyProtection="1">
      <alignment horizontal="left"/>
      <protection/>
    </xf>
    <xf numFmtId="37" fontId="2" fillId="0" borderId="0" xfId="0" applyNumberFormat="1" applyFont="1" applyAlignment="1" applyProtection="1">
      <alignment/>
      <protection/>
    </xf>
    <xf numFmtId="37" fontId="0" fillId="0" borderId="0" xfId="0" applyNumberFormat="1" applyBorder="1" applyAlignment="1">
      <alignment horizontal="right"/>
    </xf>
    <xf numFmtId="49" fontId="2" fillId="0" borderId="0" xfId="0" applyNumberFormat="1" applyFont="1" applyAlignment="1" quotePrefix="1">
      <alignment/>
    </xf>
    <xf numFmtId="37" fontId="2" fillId="0" borderId="10" xfId="0" applyNumberFormat="1" applyFont="1" applyBorder="1" applyAlignment="1" applyProtection="1">
      <alignment horizontal="left"/>
      <protection/>
    </xf>
    <xf numFmtId="37" fontId="2" fillId="0" borderId="0" xfId="0" applyNumberFormat="1" applyFont="1" applyBorder="1" applyAlignment="1" applyProtection="1">
      <alignment horizontal="left"/>
      <protection/>
    </xf>
    <xf numFmtId="164" fontId="2" fillId="0" borderId="0" xfId="42" applyNumberFormat="1" applyFont="1" applyBorder="1" applyAlignment="1">
      <alignment/>
    </xf>
    <xf numFmtId="0" fontId="20" fillId="0" borderId="0" xfId="0" applyNumberFormat="1" applyFont="1" applyAlignment="1">
      <alignment/>
    </xf>
    <xf numFmtId="0" fontId="15" fillId="0" borderId="0" xfId="0" applyNumberFormat="1" applyFont="1" applyAlignment="1">
      <alignment/>
    </xf>
    <xf numFmtId="44" fontId="21" fillId="0" borderId="14" xfId="46" applyFont="1" applyBorder="1" applyAlignment="1">
      <alignment/>
    </xf>
    <xf numFmtId="165" fontId="21" fillId="0" borderId="0" xfId="0" applyFont="1" applyAlignment="1">
      <alignment/>
    </xf>
    <xf numFmtId="44" fontId="21" fillId="0" borderId="13" xfId="46" applyFont="1" applyBorder="1" applyAlignment="1">
      <alignment/>
    </xf>
    <xf numFmtId="44" fontId="21" fillId="0" borderId="21" xfId="46" applyFont="1" applyBorder="1" applyAlignment="1">
      <alignment/>
    </xf>
    <xf numFmtId="169" fontId="0" fillId="0" borderId="14" xfId="78" applyNumberFormat="1" applyFont="1" applyBorder="1" applyAlignment="1">
      <alignment/>
    </xf>
    <xf numFmtId="5" fontId="9" fillId="33" borderId="14" xfId="60" applyNumberFormat="1" applyFont="1" applyFill="1" applyBorder="1" applyAlignment="1" applyProtection="1">
      <alignment wrapText="1"/>
      <protection locked="0"/>
    </xf>
    <xf numFmtId="5" fontId="9" fillId="0" borderId="0" xfId="60" applyNumberFormat="1" applyFont="1" applyAlignment="1" applyProtection="1">
      <alignment wrapText="1"/>
      <protection/>
    </xf>
    <xf numFmtId="0" fontId="11" fillId="0" borderId="0" xfId="60" applyNumberFormat="1" applyFont="1">
      <alignment/>
      <protection/>
    </xf>
    <xf numFmtId="49" fontId="9" fillId="0" borderId="0" xfId="60" applyNumberFormat="1" applyFont="1">
      <alignment/>
      <protection/>
    </xf>
    <xf numFmtId="165" fontId="0" fillId="0" borderId="0" xfId="60" applyAlignment="1" applyProtection="1">
      <alignment horizontal="center"/>
      <protection/>
    </xf>
    <xf numFmtId="49" fontId="2" fillId="0" borderId="0" xfId="60" applyNumberFormat="1" applyFont="1">
      <alignment/>
      <protection/>
    </xf>
    <xf numFmtId="49" fontId="9" fillId="33" borderId="26" xfId="60" applyNumberFormat="1" applyFont="1" applyFill="1" applyBorder="1" applyAlignment="1" applyProtection="1">
      <alignment wrapText="1"/>
      <protection locked="0"/>
    </xf>
    <xf numFmtId="49" fontId="9" fillId="33" borderId="27" xfId="60" applyNumberFormat="1" applyFont="1" applyFill="1" applyBorder="1" applyAlignment="1" applyProtection="1">
      <alignment wrapText="1"/>
      <protection locked="0"/>
    </xf>
    <xf numFmtId="44" fontId="9" fillId="0" borderId="28" xfId="46" applyFont="1" applyBorder="1" applyAlignment="1">
      <alignment/>
    </xf>
    <xf numFmtId="44" fontId="9" fillId="0" borderId="29" xfId="46" applyFont="1" applyBorder="1" applyAlignment="1" applyProtection="1">
      <alignment/>
      <protection/>
    </xf>
    <xf numFmtId="44" fontId="9" fillId="0" borderId="11" xfId="46" applyFont="1" applyBorder="1" applyAlignment="1" applyProtection="1">
      <alignment/>
      <protection/>
    </xf>
    <xf numFmtId="10" fontId="9" fillId="0" borderId="28" xfId="78" applyNumberFormat="1" applyFont="1" applyBorder="1" applyAlignment="1" applyProtection="1">
      <alignment/>
      <protection/>
    </xf>
    <xf numFmtId="44" fontId="9" fillId="0" borderId="30" xfId="46" applyFont="1" applyFill="1" applyBorder="1" applyAlignment="1">
      <alignment/>
    </xf>
    <xf numFmtId="9" fontId="9" fillId="0" borderId="30" xfId="78" applyFont="1" applyFill="1" applyBorder="1" applyAlignment="1">
      <alignment/>
    </xf>
    <xf numFmtId="49" fontId="9" fillId="33" borderId="14" xfId="60" applyNumberFormat="1" applyFont="1" applyFill="1" applyBorder="1" applyAlignment="1" applyProtection="1">
      <alignment wrapText="1"/>
      <protection locked="0"/>
    </xf>
    <xf numFmtId="37" fontId="2" fillId="0" borderId="10" xfId="0" applyNumberFormat="1" applyFont="1" applyBorder="1" applyAlignment="1" applyProtection="1">
      <alignment/>
      <protection/>
    </xf>
    <xf numFmtId="37" fontId="2" fillId="0" borderId="0" xfId="0" applyNumberFormat="1" applyFont="1" applyBorder="1" applyAlignment="1" applyProtection="1">
      <alignment/>
      <protection/>
    </xf>
    <xf numFmtId="0" fontId="0" fillId="0" borderId="0" xfId="0" applyNumberFormat="1" applyFont="1" applyAlignment="1">
      <alignment/>
    </xf>
    <xf numFmtId="165" fontId="0" fillId="0" borderId="0" xfId="0" applyFont="1" applyAlignment="1">
      <alignment horizontal="left" wrapText="1"/>
    </xf>
    <xf numFmtId="49" fontId="0" fillId="0" borderId="0" xfId="0" applyNumberFormat="1" applyFont="1" applyAlignment="1">
      <alignment horizontal="left"/>
    </xf>
    <xf numFmtId="165" fontId="5" fillId="0" borderId="0" xfId="0" applyFont="1" applyAlignment="1">
      <alignment horizontal="left" wrapText="1"/>
    </xf>
    <xf numFmtId="49" fontId="0" fillId="0" borderId="0" xfId="0" applyNumberFormat="1" applyAlignment="1">
      <alignment horizontal="left"/>
    </xf>
    <xf numFmtId="0" fontId="5" fillId="0" borderId="0" xfId="0" applyNumberFormat="1" applyFont="1" applyBorder="1" applyAlignment="1" applyProtection="1">
      <alignment horizontal="left" wrapText="1"/>
      <protection locked="0"/>
    </xf>
    <xf numFmtId="165" fontId="0" fillId="0" borderId="0" xfId="0" applyFont="1" applyAlignment="1">
      <alignment horizontal="left" vertical="center" wrapText="1"/>
    </xf>
    <xf numFmtId="165" fontId="0" fillId="0" borderId="0" xfId="0" applyAlignment="1">
      <alignment horizontal="left" vertical="center" wrapText="1"/>
    </xf>
    <xf numFmtId="0" fontId="0" fillId="33" borderId="13" xfId="0" applyNumberFormat="1" applyFill="1" applyBorder="1" applyAlignment="1" applyProtection="1">
      <alignment/>
      <protection locked="0"/>
    </xf>
    <xf numFmtId="165" fontId="0" fillId="33" borderId="20" xfId="0" applyFont="1" applyFill="1" applyBorder="1" applyAlignment="1" applyProtection="1">
      <alignment horizontal="left"/>
      <protection locked="0"/>
    </xf>
    <xf numFmtId="165" fontId="0" fillId="33" borderId="20" xfId="0" applyFill="1" applyBorder="1" applyAlignment="1" applyProtection="1">
      <alignment horizontal="left"/>
      <protection locked="0"/>
    </xf>
    <xf numFmtId="37" fontId="0" fillId="33" borderId="31" xfId="0" applyNumberFormat="1" applyFont="1" applyFill="1" applyBorder="1" applyAlignment="1" applyProtection="1">
      <alignment horizontal="left"/>
      <protection locked="0"/>
    </xf>
    <xf numFmtId="37" fontId="0" fillId="33" borderId="31" xfId="0" applyNumberFormat="1" applyFill="1" applyBorder="1" applyAlignment="1" applyProtection="1">
      <alignment horizontal="left"/>
      <protection locked="0"/>
    </xf>
    <xf numFmtId="0" fontId="0" fillId="33" borderId="20" xfId="0" applyNumberFormat="1" applyFont="1" applyFill="1" applyBorder="1" applyAlignment="1" applyProtection="1">
      <alignment horizontal="left"/>
      <protection locked="0"/>
    </xf>
    <xf numFmtId="0" fontId="53" fillId="35" borderId="0" xfId="55" applyNumberFormat="1" applyFill="1" applyBorder="1" applyAlignment="1">
      <alignment horizontal="center"/>
    </xf>
    <xf numFmtId="0" fontId="53" fillId="35" borderId="32" xfId="55" applyNumberFormat="1" applyFill="1" applyBorder="1" applyAlignment="1">
      <alignment horizontal="center"/>
    </xf>
    <xf numFmtId="165" fontId="6" fillId="0" borderId="0" xfId="0" applyFont="1" applyAlignment="1">
      <alignment horizontal="center"/>
    </xf>
    <xf numFmtId="165" fontId="7" fillId="0" borderId="0" xfId="0" applyFont="1" applyAlignment="1">
      <alignment horizontal="center"/>
    </xf>
    <xf numFmtId="0" fontId="3" fillId="33" borderId="10" xfId="0" applyNumberFormat="1" applyFont="1" applyFill="1" applyBorder="1" applyAlignment="1" applyProtection="1">
      <alignment/>
      <protection locked="0"/>
    </xf>
    <xf numFmtId="0" fontId="0" fillId="33" borderId="14" xfId="0" applyNumberFormat="1" applyFill="1" applyBorder="1" applyAlignment="1" applyProtection="1">
      <alignment horizontal="left"/>
      <protection locked="0"/>
    </xf>
    <xf numFmtId="0" fontId="0" fillId="33" borderId="13" xfId="0" applyNumberFormat="1" applyFill="1" applyBorder="1" applyAlignment="1" applyProtection="1">
      <alignment horizontal="left"/>
      <protection locked="0"/>
    </xf>
    <xf numFmtId="165" fontId="0" fillId="0" borderId="0" xfId="60" applyFont="1" applyAlignment="1">
      <alignment horizontal="left" wrapText="1"/>
      <protection/>
    </xf>
    <xf numFmtId="165" fontId="5" fillId="0" borderId="0" xfId="60" applyFont="1" applyAlignment="1">
      <alignment horizontal="center"/>
      <protection/>
    </xf>
    <xf numFmtId="165" fontId="12" fillId="0" borderId="0" xfId="60" applyFont="1" applyAlignment="1">
      <alignment horizontal="center"/>
      <protection/>
    </xf>
    <xf numFmtId="165" fontId="0" fillId="0" borderId="0" xfId="60" applyFont="1" applyAlignment="1">
      <alignment horizontal="center"/>
      <protection/>
    </xf>
    <xf numFmtId="165" fontId="2" fillId="0" borderId="0" xfId="60" applyFont="1" applyAlignment="1">
      <alignment horizontal="left" vertical="center" wrapText="1"/>
      <protection/>
    </xf>
    <xf numFmtId="37" fontId="9" fillId="0" borderId="33" xfId="60" applyNumberFormat="1" applyFont="1" applyBorder="1" applyAlignment="1" applyProtection="1" quotePrefix="1">
      <alignment horizontal="center"/>
      <protection/>
    </xf>
    <xf numFmtId="37" fontId="9" fillId="0" borderId="13" xfId="60" applyNumberFormat="1" applyFont="1" applyBorder="1" applyAlignment="1" applyProtection="1">
      <alignment horizontal="center"/>
      <protection/>
    </xf>
    <xf numFmtId="44" fontId="11" fillId="0" borderId="14" xfId="46" applyFont="1" applyBorder="1" applyAlignment="1">
      <alignment horizontal="right"/>
    </xf>
    <xf numFmtId="165" fontId="3" fillId="0" borderId="0" xfId="60" applyFont="1" applyAlignment="1">
      <alignment horizontal="center"/>
      <protection/>
    </xf>
    <xf numFmtId="165" fontId="5" fillId="33" borderId="14" xfId="60" applyFont="1" applyFill="1" applyBorder="1" applyAlignment="1" applyProtection="1">
      <alignment horizontal="left"/>
      <protection locked="0"/>
    </xf>
    <xf numFmtId="165" fontId="8" fillId="0" borderId="0" xfId="60" applyFont="1" applyAlignment="1">
      <alignment horizontal="center"/>
      <protection/>
    </xf>
    <xf numFmtId="0" fontId="5" fillId="33" borderId="14" xfId="60" applyNumberFormat="1" applyFont="1" applyFill="1" applyBorder="1" applyAlignment="1" applyProtection="1">
      <alignment horizontal="left"/>
      <protection locked="0"/>
    </xf>
    <xf numFmtId="165" fontId="12" fillId="0" borderId="0" xfId="60" applyFont="1" applyAlignment="1" applyProtection="1">
      <alignment horizontal="center"/>
      <protection locked="0"/>
    </xf>
    <xf numFmtId="165" fontId="9" fillId="0" borderId="0" xfId="60" applyFont="1" applyAlignment="1">
      <alignment horizontal="left" vertical="center" wrapText="1"/>
      <protection/>
    </xf>
    <xf numFmtId="165" fontId="3" fillId="0" borderId="0" xfId="60" applyFont="1" applyAlignment="1" applyProtection="1">
      <alignment horizontal="center"/>
      <protection locked="0"/>
    </xf>
    <xf numFmtId="165" fontId="12" fillId="0" borderId="0" xfId="60" applyFont="1" applyAlignment="1" applyProtection="1">
      <alignment horizontal="center"/>
      <protection/>
    </xf>
    <xf numFmtId="165" fontId="0" fillId="0" borderId="0" xfId="60" applyAlignment="1" applyProtection="1" quotePrefix="1">
      <alignment horizontal="left"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2 2" xfId="61"/>
    <cellStyle name="Normal 3" xfId="62"/>
    <cellStyle name="Normal 3 2" xfId="63"/>
    <cellStyle name="Normal 4" xfId="64"/>
    <cellStyle name="Normal 4 2" xfId="65"/>
    <cellStyle name="Normal 4 2 2" xfId="66"/>
    <cellStyle name="Normal 4 3" xfId="67"/>
    <cellStyle name="Normal 4_regional school" xfId="68"/>
    <cellStyle name="Normal 5" xfId="69"/>
    <cellStyle name="Normal 6" xfId="70"/>
    <cellStyle name="Normal 6 2" xfId="71"/>
    <cellStyle name="Normal 7" xfId="72"/>
    <cellStyle name="Normal 7 2" xfId="73"/>
    <cellStyle name="Normal 8" xfId="74"/>
    <cellStyle name="Normal 9"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33"/>
  <sheetViews>
    <sheetView showGridLines="0" showZeros="0" defaultGridColor="0" zoomScale="85" zoomScaleNormal="85" zoomScalePageLayoutView="0" colorId="22" workbookViewId="0" topLeftCell="I14">
      <selection activeCell="Q13" sqref="Q13"/>
    </sheetView>
  </sheetViews>
  <sheetFormatPr defaultColWidth="9.625" defaultRowHeight="15.75"/>
  <cols>
    <col min="1" max="1" width="5.875" style="109" hidden="1" customWidth="1"/>
    <col min="2" max="2" width="2.625" style="109" hidden="1" customWidth="1"/>
    <col min="3" max="5" width="4.125" style="109" hidden="1" customWidth="1"/>
    <col min="6" max="6" width="5.75390625" style="109" hidden="1" customWidth="1"/>
    <col min="7" max="7" width="6.50390625" style="109" hidden="1" customWidth="1"/>
    <col min="8" max="8" width="8.25390625" style="9" hidden="1" customWidth="1"/>
    <col min="9" max="9" width="3.375" style="121" customWidth="1"/>
    <col min="10" max="10" width="7.00390625" style="0" customWidth="1"/>
    <col min="11" max="11" width="7.75390625" style="0" customWidth="1"/>
    <col min="12" max="12" width="10.625" style="0" customWidth="1"/>
    <col min="13" max="13" width="7.125" style="0" customWidth="1"/>
    <col min="14" max="15" width="15.75390625" style="0" customWidth="1"/>
    <col min="16" max="16" width="1.00390625" style="0" customWidth="1"/>
    <col min="17" max="17" width="15.75390625" style="0" customWidth="1"/>
    <col min="18" max="18" width="0.875" style="0" customWidth="1"/>
    <col min="19" max="19" width="19.625" style="0" customWidth="1"/>
    <col min="20" max="20" width="0.875" style="0" customWidth="1"/>
    <col min="21" max="21" width="9.625" style="0" customWidth="1"/>
    <col min="22" max="22" width="16.75390625" style="0" bestFit="1" customWidth="1"/>
    <col min="23" max="24" width="9.625" style="0" customWidth="1"/>
    <col min="25" max="25" width="23.25390625" style="0" bestFit="1" customWidth="1"/>
  </cols>
  <sheetData>
    <row r="1" spans="8:19" ht="15.75">
      <c r="H1" s="109" t="str">
        <f>"Attached is the Annual Debt Statement. 
I, "&amp;summary!K9&amp;" -Chief Financial Officer of "&amp;summary!K6&amp;", Certify that all information included in this email is accurate."</f>
        <v>Attached is the Annual Debt Statement. 
I, THOMAS J CARRO -Chief Financial Officer of 1026 West Amwell Township - County of Hunterdon, Certify that all information included in this email is accurate.</v>
      </c>
      <c r="I1" s="150"/>
      <c r="N1" s="11"/>
      <c r="O1" s="124"/>
      <c r="P1" s="124"/>
      <c r="Q1" s="124"/>
      <c r="R1" s="123" t="s">
        <v>1954</v>
      </c>
      <c r="S1" s="125" t="str">
        <f>J6&amp;"_ads_"&amp;TEXT(N8,"yyyy")&amp;".xls "</f>
        <v>1026_ads_2014.xls </v>
      </c>
    </row>
    <row r="2" spans="8:19" ht="15.75">
      <c r="H2" s="109" t="str">
        <f>"mailto:ads.lgs@dca.state.nj.us?subject="&amp;S1&amp;"&amp;body= "&amp;K9&amp;" - Chief Financial Officer, Certify that all information in this email is accurate.%0A%0AI have saved and attached file"&amp;S1&amp;" to this email."</f>
        <v>mailto:ads.lgs@dca.state.nj.us?subject=1026_ads_2014.xls &amp;body= THOMAS J CARRO - Chief Financial Officer, Certify that all information in this email is accurate.%0A%0AI have saved and attached file1026_ads_2014.xls  to this email.</v>
      </c>
      <c r="I2" s="220" t="str">
        <f>HYPERLINK(H2,"Press here to Email the ADS if not using Microsoft outlook when completed.")</f>
        <v>Press here to Email the ADS if not using Microsoft outlook when completed.</v>
      </c>
      <c r="J2" s="220"/>
      <c r="K2" s="220"/>
      <c r="L2" s="220"/>
      <c r="M2" s="220"/>
      <c r="N2" s="220"/>
      <c r="O2" s="221"/>
      <c r="P2" s="124"/>
      <c r="Q2" s="124"/>
      <c r="R2" s="123"/>
      <c r="S2" s="125"/>
    </row>
    <row r="3" spans="1:22" s="4" customFormat="1" ht="27.75">
      <c r="A3" s="109" t="str">
        <f ca="1">MID(CELL("filename",A3),FIND("]",CELL("filename",A3))+1,256)</f>
        <v>summary</v>
      </c>
      <c r="B3" s="109">
        <f>ROW()</f>
        <v>3</v>
      </c>
      <c r="C3" s="109" t="str">
        <f>+J6</f>
        <v>1026</v>
      </c>
      <c r="D3" s="109" t="str">
        <f>Q8</f>
        <v>2014</v>
      </c>
      <c r="E3" s="109" t="s">
        <v>1739</v>
      </c>
      <c r="F3" s="109" t="s">
        <v>22</v>
      </c>
      <c r="G3" s="109" t="s">
        <v>22</v>
      </c>
      <c r="H3" s="22">
        <f>S6</f>
        <v>42032</v>
      </c>
      <c r="I3" s="222" t="s">
        <v>14</v>
      </c>
      <c r="J3" s="222"/>
      <c r="K3" s="222"/>
      <c r="L3" s="222"/>
      <c r="M3" s="222"/>
      <c r="N3" s="222"/>
      <c r="O3" s="222"/>
      <c r="P3" s="222"/>
      <c r="Q3" s="222"/>
      <c r="R3" s="222"/>
      <c r="S3" s="222"/>
      <c r="T3" s="222"/>
      <c r="V3" s="112"/>
    </row>
    <row r="4" spans="1:22" s="4" customFormat="1" ht="27.75">
      <c r="A4" s="109" t="str">
        <f aca="true" ca="1" t="shared" si="0" ref="A4:A33">MID(CELL("filename",A4),FIND("]",CELL("filename",A4))+1,256)</f>
        <v>summary</v>
      </c>
      <c r="B4" s="109">
        <f>ROW()</f>
        <v>4</v>
      </c>
      <c r="C4" s="109" t="str">
        <f>+J6</f>
        <v>1026</v>
      </c>
      <c r="D4" s="109" t="str">
        <f>Q8</f>
        <v>2014</v>
      </c>
      <c r="E4" s="109" t="s">
        <v>1739</v>
      </c>
      <c r="F4" s="109"/>
      <c r="G4" s="109" t="s">
        <v>22</v>
      </c>
      <c r="H4" s="22">
        <f>S6</f>
        <v>42032</v>
      </c>
      <c r="I4" s="222" t="s">
        <v>15</v>
      </c>
      <c r="J4" s="222"/>
      <c r="K4" s="222"/>
      <c r="L4" s="222"/>
      <c r="M4" s="222"/>
      <c r="N4" s="222"/>
      <c r="O4" s="222"/>
      <c r="P4" s="222"/>
      <c r="Q4" s="222"/>
      <c r="R4" s="222"/>
      <c r="S4" s="222"/>
      <c r="T4" s="222"/>
      <c r="V4" s="112"/>
    </row>
    <row r="5" spans="1:19" s="4" customFormat="1" ht="25.5" customHeight="1">
      <c r="A5" s="109" t="str">
        <f ca="1" t="shared" si="0"/>
        <v>summary</v>
      </c>
      <c r="B5" s="109">
        <f>ROW()</f>
        <v>5</v>
      </c>
      <c r="C5" s="109" t="str">
        <f>+J6</f>
        <v>1026</v>
      </c>
      <c r="D5" s="109" t="str">
        <f>Q8</f>
        <v>2014</v>
      </c>
      <c r="E5" s="109" t="s">
        <v>1739</v>
      </c>
      <c r="F5" s="109"/>
      <c r="G5" s="109" t="s">
        <v>22</v>
      </c>
      <c r="H5" s="22">
        <f>S6</f>
        <v>42032</v>
      </c>
      <c r="I5" s="223" t="s">
        <v>10</v>
      </c>
      <c r="J5" s="223"/>
      <c r="K5" s="223"/>
      <c r="L5" s="223"/>
      <c r="M5" s="223"/>
      <c r="N5" s="223"/>
      <c r="O5" s="223"/>
      <c r="P5" s="223"/>
      <c r="Q5" s="223"/>
      <c r="R5" s="223"/>
      <c r="S5" s="223"/>
    </row>
    <row r="6" spans="1:20" ht="19.5" customHeight="1">
      <c r="A6" s="109" t="str">
        <f ca="1" t="shared" si="0"/>
        <v>summary</v>
      </c>
      <c r="B6" s="109">
        <f>ROW()</f>
        <v>6</v>
      </c>
      <c r="C6" s="109" t="str">
        <f>+J6</f>
        <v>1026</v>
      </c>
      <c r="D6" s="109" t="str">
        <f>Q8</f>
        <v>2014</v>
      </c>
      <c r="E6" s="109" t="s">
        <v>1739</v>
      </c>
      <c r="F6" s="109" t="s">
        <v>1732</v>
      </c>
      <c r="G6" s="109" t="s">
        <v>1733</v>
      </c>
      <c r="H6" s="22">
        <f>S6</f>
        <v>42032</v>
      </c>
      <c r="I6" s="151" t="e">
        <f>"Attached is the financial disclosure documents. 
I also made sure to attach my bond ordinance to the email. 
I, "&amp;summary!#REF!&amp;" -Chief Financial Officer of "&amp;summary!#REF!&amp;", Certify that all information included in this email is accurate."</f>
        <v>#REF!</v>
      </c>
      <c r="J6" s="113" t="str">
        <f>LOOKUP(K6,Muni!B1:B589)</f>
        <v>1026</v>
      </c>
      <c r="K6" s="224" t="s">
        <v>1439</v>
      </c>
      <c r="L6" s="224"/>
      <c r="M6" s="224"/>
      <c r="N6" s="224"/>
      <c r="O6" s="224"/>
      <c r="Q6" s="15" t="s">
        <v>1976</v>
      </c>
      <c r="R6" s="14"/>
      <c r="S6" s="84">
        <v>42032</v>
      </c>
      <c r="T6" s="14"/>
    </row>
    <row r="7" spans="1:7" ht="15.75" customHeight="1">
      <c r="A7" s="109" t="str">
        <f ca="1" t="shared" si="0"/>
        <v>summary</v>
      </c>
      <c r="B7" s="109">
        <f>ROW()</f>
        <v>7</v>
      </c>
      <c r="C7" s="109" t="str">
        <f>+J6</f>
        <v>1026</v>
      </c>
      <c r="D7" s="109" t="str">
        <f>Q8</f>
        <v>2014</v>
      </c>
      <c r="E7" s="109" t="s">
        <v>1739</v>
      </c>
      <c r="F7" s="109" t="s">
        <v>22</v>
      </c>
      <c r="G7" s="109" t="s">
        <v>22</v>
      </c>
    </row>
    <row r="8" spans="1:22" ht="18" customHeight="1">
      <c r="A8" s="109" t="str">
        <f ca="1" t="shared" si="0"/>
        <v>summary</v>
      </c>
      <c r="B8" s="109">
        <f>ROW()</f>
        <v>8</v>
      </c>
      <c r="C8" s="109" t="str">
        <f>+J6</f>
        <v>1026</v>
      </c>
      <c r="D8" s="109" t="str">
        <f>Q8</f>
        <v>2014</v>
      </c>
      <c r="E8" s="109" t="s">
        <v>1739</v>
      </c>
      <c r="F8" s="109" t="s">
        <v>1734</v>
      </c>
      <c r="G8" s="109" t="s">
        <v>1740</v>
      </c>
      <c r="H8" s="22">
        <f>S6</f>
        <v>42032</v>
      </c>
      <c r="K8" s="20"/>
      <c r="L8" s="20"/>
      <c r="M8" s="21" t="s">
        <v>1749</v>
      </c>
      <c r="N8" s="85">
        <v>42004</v>
      </c>
      <c r="O8" s="18" t="s">
        <v>1751</v>
      </c>
      <c r="Q8" s="126" t="str">
        <f>TEXT(N8,"yyyy")</f>
        <v>2014</v>
      </c>
      <c r="R8" s="19" t="s">
        <v>1750</v>
      </c>
      <c r="V8" s="11" t="s">
        <v>22</v>
      </c>
    </row>
    <row r="9" spans="1:20" s="4" customFormat="1" ht="25.5" customHeight="1">
      <c r="A9" s="109" t="str">
        <f ca="1" t="shared" si="0"/>
        <v>summary</v>
      </c>
      <c r="B9" s="109">
        <f>ROW()</f>
        <v>9</v>
      </c>
      <c r="C9" s="109" t="str">
        <f>+J6</f>
        <v>1026</v>
      </c>
      <c r="D9" s="109" t="str">
        <f>Q8</f>
        <v>2014</v>
      </c>
      <c r="E9" s="109" t="s">
        <v>1739</v>
      </c>
      <c r="F9" s="109" t="s">
        <v>1741</v>
      </c>
      <c r="G9" s="109" t="s">
        <v>1742</v>
      </c>
      <c r="H9" s="22">
        <f>S6</f>
        <v>42032</v>
      </c>
      <c r="I9" s="152"/>
      <c r="J9" s="3" t="s">
        <v>4</v>
      </c>
      <c r="K9" s="219" t="s">
        <v>2060</v>
      </c>
      <c r="L9" s="219"/>
      <c r="M9" s="219"/>
      <c r="N9" s="219"/>
      <c r="O9" s="3" t="s">
        <v>7</v>
      </c>
      <c r="P9" s="1"/>
      <c r="Q9" s="225" t="s">
        <v>2064</v>
      </c>
      <c r="R9" s="225"/>
      <c r="S9" s="225"/>
      <c r="T9" s="225"/>
    </row>
    <row r="10" spans="1:20" ht="15.75">
      <c r="A10" s="109" t="str">
        <f ca="1" t="shared" si="0"/>
        <v>summary</v>
      </c>
      <c r="B10" s="109">
        <f>ROW()</f>
        <v>10</v>
      </c>
      <c r="C10" s="109" t="str">
        <f>+J6</f>
        <v>1026</v>
      </c>
      <c r="D10" s="109" t="str">
        <f>Q8</f>
        <v>2014</v>
      </c>
      <c r="E10" s="109" t="s">
        <v>1739</v>
      </c>
      <c r="F10" s="109" t="s">
        <v>1741</v>
      </c>
      <c r="G10" s="109" t="s">
        <v>1743</v>
      </c>
      <c r="H10" s="22">
        <f>S6</f>
        <v>42032</v>
      </c>
      <c r="J10" s="3" t="s">
        <v>5</v>
      </c>
      <c r="K10" s="217" t="s">
        <v>2061</v>
      </c>
      <c r="L10" s="218"/>
      <c r="M10" s="218"/>
      <c r="N10" s="218"/>
      <c r="O10" s="3" t="s">
        <v>8</v>
      </c>
      <c r="P10" s="1"/>
      <c r="Q10" s="226" t="s">
        <v>2065</v>
      </c>
      <c r="R10" s="226"/>
      <c r="S10" s="226"/>
      <c r="T10" s="226"/>
    </row>
    <row r="11" spans="1:20" ht="18" customHeight="1">
      <c r="A11" s="109" t="str">
        <f ca="1">MID(CELL("filename",A11),FIND("]",CELL("filename",A11))+1,256)</f>
        <v>summary</v>
      </c>
      <c r="B11" s="109">
        <f>ROW()</f>
        <v>11</v>
      </c>
      <c r="C11" s="109" t="str">
        <f>+J6</f>
        <v>1026</v>
      </c>
      <c r="D11" s="109" t="str">
        <f>Q8</f>
        <v>2014</v>
      </c>
      <c r="E11" s="109" t="s">
        <v>1739</v>
      </c>
      <c r="F11" s="109" t="s">
        <v>1741</v>
      </c>
      <c r="G11" s="109" t="s">
        <v>1744</v>
      </c>
      <c r="H11" s="22">
        <f>S6</f>
        <v>42032</v>
      </c>
      <c r="J11" s="3" t="s">
        <v>6</v>
      </c>
      <c r="K11" s="217" t="s">
        <v>2062</v>
      </c>
      <c r="L11" s="218"/>
      <c r="M11" s="218"/>
      <c r="N11" s="218"/>
      <c r="O11" s="12" t="s">
        <v>1731</v>
      </c>
      <c r="Q11" s="214" t="s">
        <v>2066</v>
      </c>
      <c r="R11" s="214"/>
      <c r="S11" s="214"/>
      <c r="T11" s="214"/>
    </row>
    <row r="12" spans="1:20" ht="18" customHeight="1">
      <c r="A12" s="109" t="str">
        <f ca="1">MID(CELL("filename",A12),FIND("]",CELL("filename",A12))+1,256)</f>
        <v>summary</v>
      </c>
      <c r="B12" s="109">
        <f>ROW()</f>
        <v>12</v>
      </c>
      <c r="C12" s="109" t="str">
        <f>+J6</f>
        <v>1026</v>
      </c>
      <c r="D12" s="109" t="str">
        <f>Q8</f>
        <v>2014</v>
      </c>
      <c r="E12" s="109" t="s">
        <v>1739</v>
      </c>
      <c r="F12" s="109" t="s">
        <v>1741</v>
      </c>
      <c r="G12" s="109" t="s">
        <v>1745</v>
      </c>
      <c r="H12" s="22">
        <f>S6</f>
        <v>42032</v>
      </c>
      <c r="J12" s="1"/>
      <c r="K12" s="217" t="s">
        <v>2063</v>
      </c>
      <c r="L12" s="218"/>
      <c r="M12" s="218"/>
      <c r="N12" s="218"/>
      <c r="O12" s="13" t="s">
        <v>1738</v>
      </c>
      <c r="Q12" s="214">
        <v>1990892</v>
      </c>
      <c r="R12" s="214"/>
      <c r="S12" s="214"/>
      <c r="T12" s="214"/>
    </row>
    <row r="13" spans="1:22" ht="18" customHeight="1">
      <c r="A13" s="109" t="str">
        <f ca="1">MID(CELL("filename",A13),FIND("]",CELL("filename",A13))+1,256)</f>
        <v>summary</v>
      </c>
      <c r="B13" s="109">
        <f>ROW()</f>
        <v>13</v>
      </c>
      <c r="C13" s="109" t="str">
        <f>+J6</f>
        <v>1026</v>
      </c>
      <c r="D13" s="109" t="str">
        <f>Q8</f>
        <v>2014</v>
      </c>
      <c r="E13" s="109" t="s">
        <v>1739</v>
      </c>
      <c r="F13" s="109" t="s">
        <v>1741</v>
      </c>
      <c r="G13" s="109" t="s">
        <v>1977</v>
      </c>
      <c r="H13" s="22">
        <f>S6</f>
        <v>42032</v>
      </c>
      <c r="K13" s="215"/>
      <c r="L13" s="216"/>
      <c r="M13" s="216"/>
      <c r="N13" s="216"/>
      <c r="V13" s="11" t="s">
        <v>22</v>
      </c>
    </row>
    <row r="14" spans="1:20" ht="72" customHeight="1">
      <c r="A14" s="109" t="str">
        <f ca="1">MID(CELL("filename",A14),FIND("]",CELL("filename",A14))+1,256)</f>
        <v>summary</v>
      </c>
      <c r="B14" s="109">
        <f>ROW()</f>
        <v>14</v>
      </c>
      <c r="C14" s="109" t="str">
        <f>+J6</f>
        <v>1026</v>
      </c>
      <c r="D14" s="109" t="str">
        <f>Q8</f>
        <v>2014</v>
      </c>
      <c r="E14" s="109" t="s">
        <v>1849</v>
      </c>
      <c r="H14" s="22">
        <f>S6</f>
        <v>42032</v>
      </c>
      <c r="I14" s="153">
        <v>1</v>
      </c>
      <c r="J14" s="211" t="str">
        <f>K9&amp;", being duly sworn, deposes and says:  Deponent is the Chief Financial Officer of "&amp;K6&amp;Muni!J1</f>
        <v>THOMAS J CARRO, being duly sworn, deposes and says:  Deponent is the Chief Financial Officer of 1026 West Amwell Township - County of Hunterdon here and in the statement hereinafter mentioned called the local unit.  This Annual Debt Statement is a true statement of the debt condition of the local unit as of the date therein stated above and is computed as provided by the Local Bond Law of New Jersey.</v>
      </c>
      <c r="K14" s="211"/>
      <c r="L14" s="211"/>
      <c r="M14" s="211"/>
      <c r="N14" s="211"/>
      <c r="O14" s="211"/>
      <c r="P14" s="211"/>
      <c r="Q14" s="211"/>
      <c r="R14" s="211"/>
      <c r="S14" s="211"/>
      <c r="T14" s="211"/>
    </row>
    <row r="15" spans="1:19" ht="31.5" customHeight="1">
      <c r="A15" s="109" t="str">
        <f ca="1" t="shared" si="0"/>
        <v>summary</v>
      </c>
      <c r="B15" s="109">
        <f>ROW()</f>
        <v>15</v>
      </c>
      <c r="C15" s="109" t="str">
        <f>+J6</f>
        <v>1026</v>
      </c>
      <c r="D15" s="109" t="str">
        <f>Q8</f>
        <v>2014</v>
      </c>
      <c r="E15" s="109" t="s">
        <v>1849</v>
      </c>
      <c r="H15" s="22">
        <f>S6</f>
        <v>42032</v>
      </c>
      <c r="J15" s="170" t="b">
        <v>0</v>
      </c>
      <c r="N15" s="5"/>
      <c r="O15" s="5" t="s">
        <v>1930</v>
      </c>
      <c r="P15" s="5"/>
      <c r="Q15" s="5" t="s">
        <v>0</v>
      </c>
      <c r="R15" s="2"/>
      <c r="S15" s="5" t="s">
        <v>19</v>
      </c>
    </row>
    <row r="16" spans="1:19" ht="34.5" customHeight="1">
      <c r="A16" s="109" t="str">
        <f ca="1" t="shared" si="0"/>
        <v>summary</v>
      </c>
      <c r="B16" s="109">
        <f>ROW()</f>
        <v>16</v>
      </c>
      <c r="C16" s="109" t="str">
        <f>+J6</f>
        <v>1026</v>
      </c>
      <c r="D16" s="109">
        <f>Q7</f>
        <v>0</v>
      </c>
      <c r="E16" s="109" t="s">
        <v>1849</v>
      </c>
      <c r="F16" s="109" t="s">
        <v>1734</v>
      </c>
      <c r="G16" s="109" t="s">
        <v>1746</v>
      </c>
      <c r="H16" s="22">
        <f>S5</f>
        <v>0</v>
      </c>
      <c r="J16" s="209" t="s">
        <v>1896</v>
      </c>
      <c r="K16" s="209"/>
      <c r="L16" s="209"/>
      <c r="M16" s="209"/>
      <c r="N16" s="209"/>
      <c r="O16" s="184">
        <f>'local school'!M11</f>
        <v>0</v>
      </c>
      <c r="P16" s="185"/>
      <c r="Q16" s="184">
        <f>'local school'!M31</f>
        <v>0</v>
      </c>
      <c r="R16" s="185"/>
      <c r="S16" s="184">
        <f aca="true" t="shared" si="1" ref="S16:S22">O16-Q16</f>
        <v>0</v>
      </c>
    </row>
    <row r="17" spans="1:19" ht="34.5" customHeight="1">
      <c r="A17" s="109" t="str">
        <f ca="1" t="shared" si="0"/>
        <v>summary</v>
      </c>
      <c r="B17" s="109">
        <f>ROW()</f>
        <v>17</v>
      </c>
      <c r="C17" s="109" t="str">
        <f>+J6</f>
        <v>1026</v>
      </c>
      <c r="D17" s="109" t="str">
        <f>Q8</f>
        <v>2014</v>
      </c>
      <c r="E17" s="109" t="s">
        <v>1849</v>
      </c>
      <c r="F17" s="109" t="s">
        <v>1734</v>
      </c>
      <c r="G17" s="109" t="s">
        <v>1746</v>
      </c>
      <c r="H17" s="22">
        <f>S6</f>
        <v>42032</v>
      </c>
      <c r="J17" s="209" t="s">
        <v>1897</v>
      </c>
      <c r="K17" s="209"/>
      <c r="L17" s="209"/>
      <c r="M17" s="209"/>
      <c r="N17" s="209"/>
      <c r="O17" s="184">
        <f>'regional school 2'!N10+'regional school 1'!N10</f>
        <v>6059304.33</v>
      </c>
      <c r="P17" s="185"/>
      <c r="Q17" s="184">
        <f>O17</f>
        <v>6059304.33</v>
      </c>
      <c r="R17" s="185"/>
      <c r="S17" s="184">
        <f t="shared" si="1"/>
        <v>0</v>
      </c>
    </row>
    <row r="18" spans="1:19" ht="34.5" customHeight="1">
      <c r="A18" s="109" t="str">
        <f ca="1" t="shared" si="0"/>
        <v>summary</v>
      </c>
      <c r="B18" s="109">
        <f>ROW()</f>
        <v>18</v>
      </c>
      <c r="C18" s="109" t="str">
        <f>+J6</f>
        <v>1026</v>
      </c>
      <c r="D18" s="109" t="str">
        <f>Q6</f>
        <v> Date Prepared:</v>
      </c>
      <c r="E18" s="109" t="s">
        <v>1849</v>
      </c>
      <c r="F18" s="109" t="s">
        <v>1734</v>
      </c>
      <c r="G18" s="109" t="s">
        <v>1898</v>
      </c>
      <c r="H18" s="22">
        <f>S4</f>
        <v>0</v>
      </c>
      <c r="J18" s="209" t="str">
        <f>IF('utility I'!J2:L2="None"," ","Total Bonds and Notes for the "&amp;'utility I'!J2&amp;" Utility ")</f>
        <v> </v>
      </c>
      <c r="K18" s="209"/>
      <c r="L18" s="209"/>
      <c r="M18" s="209"/>
      <c r="N18" s="209"/>
      <c r="O18" s="184">
        <f>'utility I'!P16</f>
        <v>0</v>
      </c>
      <c r="P18" s="185"/>
      <c r="Q18" s="184">
        <f>'utility I'!P47</f>
        <v>0</v>
      </c>
      <c r="R18" s="185"/>
      <c r="S18" s="184">
        <f t="shared" si="1"/>
        <v>0</v>
      </c>
    </row>
    <row r="19" spans="1:19" ht="34.5" customHeight="1">
      <c r="A19" s="109" t="str">
        <f ca="1" t="shared" si="0"/>
        <v>summary</v>
      </c>
      <c r="B19" s="109">
        <f>ROW()</f>
        <v>19</v>
      </c>
      <c r="C19" s="109" t="str">
        <f>+J6</f>
        <v>1026</v>
      </c>
      <c r="D19" s="109">
        <f>Q7</f>
        <v>0</v>
      </c>
      <c r="E19" s="109" t="s">
        <v>1849</v>
      </c>
      <c r="F19" s="109" t="s">
        <v>1734</v>
      </c>
      <c r="G19" s="109" t="s">
        <v>1899</v>
      </c>
      <c r="H19" s="22">
        <f>S5</f>
        <v>0</v>
      </c>
      <c r="J19" s="209" t="str">
        <f>IF('utility II'!J2:L2="None"," ","Total Bonds and Notes for the "&amp;'utility II'!J2&amp;" Utility ")</f>
        <v> </v>
      </c>
      <c r="K19" s="209"/>
      <c r="L19" s="209"/>
      <c r="M19" s="209"/>
      <c r="N19" s="209"/>
      <c r="O19" s="184">
        <f>'utility II'!P16</f>
        <v>0</v>
      </c>
      <c r="P19" s="185"/>
      <c r="Q19" s="184">
        <f>'utility II'!P47</f>
        <v>0</v>
      </c>
      <c r="R19" s="185"/>
      <c r="S19" s="184">
        <f t="shared" si="1"/>
        <v>0</v>
      </c>
    </row>
    <row r="20" spans="1:19" ht="34.5" customHeight="1">
      <c r="A20" s="109" t="str">
        <f ca="1" t="shared" si="0"/>
        <v>summary</v>
      </c>
      <c r="B20" s="109">
        <f>ROW()</f>
        <v>20</v>
      </c>
      <c r="C20" s="109" t="str">
        <f>+J6</f>
        <v>1026</v>
      </c>
      <c r="D20" s="109">
        <f>Q7</f>
        <v>0</v>
      </c>
      <c r="E20" s="109" t="s">
        <v>1849</v>
      </c>
      <c r="F20" s="109" t="s">
        <v>1734</v>
      </c>
      <c r="G20" s="109" t="s">
        <v>1900</v>
      </c>
      <c r="H20" s="22">
        <f>S5</f>
        <v>0</v>
      </c>
      <c r="J20" s="209" t="str">
        <f>IF('utility III'!J2:L2="None"," ","Total Bonds and Notes for the "&amp;'utility III'!J2&amp;" Utility ")</f>
        <v> </v>
      </c>
      <c r="K20" s="209"/>
      <c r="L20" s="209"/>
      <c r="M20" s="209"/>
      <c r="N20" s="209"/>
      <c r="O20" s="184">
        <f>'utility III'!P16</f>
        <v>0</v>
      </c>
      <c r="P20" s="185"/>
      <c r="Q20" s="184">
        <f>'utility III'!P47</f>
        <v>0</v>
      </c>
      <c r="R20" s="185"/>
      <c r="S20" s="184">
        <f t="shared" si="1"/>
        <v>0</v>
      </c>
    </row>
    <row r="21" spans="1:19" ht="34.5" customHeight="1">
      <c r="A21" s="109" t="str">
        <f ca="1" t="shared" si="0"/>
        <v>summary</v>
      </c>
      <c r="B21" s="109">
        <f>ROW()</f>
        <v>21</v>
      </c>
      <c r="C21" s="109" t="str">
        <f>+J6</f>
        <v>1026</v>
      </c>
      <c r="D21" s="109" t="str">
        <f>Q8</f>
        <v>2014</v>
      </c>
      <c r="E21" s="109" t="s">
        <v>1849</v>
      </c>
      <c r="F21" s="109" t="s">
        <v>1734</v>
      </c>
      <c r="G21" s="109" t="s">
        <v>1901</v>
      </c>
      <c r="H21" s="22">
        <f>S6</f>
        <v>42032</v>
      </c>
      <c r="J21" s="209" t="str">
        <f>IF('utility IV'!J2:L2="None"," ","Total Bonds and Notes for the "&amp;'utility IV'!J2&amp;" Utility ")</f>
        <v> </v>
      </c>
      <c r="K21" s="209"/>
      <c r="L21" s="209"/>
      <c r="M21" s="209"/>
      <c r="N21" s="209"/>
      <c r="O21" s="184">
        <f>'utility IV'!P16</f>
        <v>0</v>
      </c>
      <c r="P21" s="185"/>
      <c r="Q21" s="184">
        <f>'utility IV'!P47</f>
        <v>0</v>
      </c>
      <c r="R21" s="185"/>
      <c r="S21" s="184">
        <f t="shared" si="1"/>
        <v>0</v>
      </c>
    </row>
    <row r="22" spans="1:19" ht="34.5" customHeight="1">
      <c r="A22" s="109" t="str">
        <f ca="1" t="shared" si="0"/>
        <v>summary</v>
      </c>
      <c r="B22" s="109">
        <f>ROW()</f>
        <v>22</v>
      </c>
      <c r="C22" s="109" t="str">
        <f>+J6</f>
        <v>1026</v>
      </c>
      <c r="D22" s="109" t="str">
        <f>Q8</f>
        <v>2014</v>
      </c>
      <c r="E22" s="109" t="s">
        <v>1849</v>
      </c>
      <c r="F22" s="109" t="s">
        <v>1734</v>
      </c>
      <c r="G22" s="109" t="s">
        <v>1747</v>
      </c>
      <c r="H22" s="22">
        <f>S6</f>
        <v>42032</v>
      </c>
      <c r="J22" s="209" t="s">
        <v>1888</v>
      </c>
      <c r="K22" s="209"/>
      <c r="L22" s="209"/>
      <c r="M22" s="209"/>
      <c r="N22" s="209"/>
      <c r="O22" s="186">
        <f>'muni other'!O22</f>
        <v>4971793.47</v>
      </c>
      <c r="P22" s="185"/>
      <c r="Q22" s="186">
        <f>'muni deduction'!O33</f>
        <v>3642.99</v>
      </c>
      <c r="R22" s="185"/>
      <c r="S22" s="184">
        <f t="shared" si="1"/>
        <v>4968150.4799999995</v>
      </c>
    </row>
    <row r="23" spans="1:19" ht="34.5" customHeight="1" thickBot="1">
      <c r="A23" s="109" t="str">
        <f ca="1" t="shared" si="0"/>
        <v>summary</v>
      </c>
      <c r="B23" s="109">
        <f>ROW()</f>
        <v>23</v>
      </c>
      <c r="C23" s="109" t="str">
        <f>+J6</f>
        <v>1026</v>
      </c>
      <c r="D23" s="109" t="str">
        <f>Q8</f>
        <v>2014</v>
      </c>
      <c r="E23" s="109" t="s">
        <v>1849</v>
      </c>
      <c r="F23" s="109" t="s">
        <v>1734</v>
      </c>
      <c r="G23" s="109" t="s">
        <v>1748</v>
      </c>
      <c r="H23" s="22">
        <f>S6</f>
        <v>42032</v>
      </c>
      <c r="I23" s="121">
        <v>2</v>
      </c>
      <c r="J23" s="83" t="s">
        <v>23</v>
      </c>
      <c r="K23" s="2"/>
      <c r="L23" s="2"/>
      <c r="O23" s="187">
        <f>SUM(O16:O22)</f>
        <v>11031097.8</v>
      </c>
      <c r="P23" s="185"/>
      <c r="Q23" s="187">
        <f>SUM(Q16:Q22)</f>
        <v>6062947.32</v>
      </c>
      <c r="R23" s="185"/>
      <c r="S23" s="187">
        <f>SUM(S16:S22)</f>
        <v>4968150.4799999995</v>
      </c>
    </row>
    <row r="24" spans="1:8" ht="16.5" thickTop="1">
      <c r="A24" s="109" t="str">
        <f ca="1" t="shared" si="0"/>
        <v>summary</v>
      </c>
      <c r="B24" s="109">
        <f>ROW()</f>
        <v>24</v>
      </c>
      <c r="C24" s="109" t="str">
        <f>+J6</f>
        <v>1026</v>
      </c>
      <c r="D24" s="109" t="str">
        <f>Q8</f>
        <v>2014</v>
      </c>
      <c r="E24" s="109" t="s">
        <v>1849</v>
      </c>
      <c r="H24" s="22">
        <f>S6</f>
        <v>42032</v>
      </c>
    </row>
    <row r="25" spans="1:20" ht="34.5" customHeight="1">
      <c r="A25" s="109" t="str">
        <f ca="1" t="shared" si="0"/>
        <v>summary</v>
      </c>
      <c r="B25" s="109">
        <f>ROW()</f>
        <v>25</v>
      </c>
      <c r="C25" s="109" t="str">
        <f>+J6</f>
        <v>1026</v>
      </c>
      <c r="D25" s="109" t="str">
        <f>Q8</f>
        <v>2014</v>
      </c>
      <c r="E25" s="109" t="s">
        <v>1849</v>
      </c>
      <c r="H25" s="22">
        <f>S6</f>
        <v>42032</v>
      </c>
      <c r="I25" s="154">
        <v>3</v>
      </c>
      <c r="J25" s="212" t="s">
        <v>1929</v>
      </c>
      <c r="K25" s="213"/>
      <c r="L25" s="213"/>
      <c r="M25" s="213"/>
      <c r="N25" s="213"/>
      <c r="O25" s="213"/>
      <c r="P25" s="213"/>
      <c r="Q25" s="213"/>
      <c r="R25" s="213"/>
      <c r="S25" s="213"/>
      <c r="T25" s="213"/>
    </row>
    <row r="26" spans="1:10" ht="30" customHeight="1">
      <c r="A26" s="109" t="str">
        <f ca="1" t="shared" si="0"/>
        <v>summary</v>
      </c>
      <c r="B26" s="109">
        <f>ROW()</f>
        <v>26</v>
      </c>
      <c r="C26" s="109" t="str">
        <f>+J6</f>
        <v>1026</v>
      </c>
      <c r="D26" s="109" t="str">
        <f>Q8</f>
        <v>2014</v>
      </c>
      <c r="E26" s="109" t="s">
        <v>1849</v>
      </c>
      <c r="H26" s="22">
        <f>S6</f>
        <v>42032</v>
      </c>
      <c r="I26" s="136"/>
      <c r="J26" s="7" t="s">
        <v>16</v>
      </c>
    </row>
    <row r="27" spans="1:19" ht="34.5" customHeight="1">
      <c r="A27" s="109" t="str">
        <f ca="1" t="shared" si="0"/>
        <v>summary</v>
      </c>
      <c r="B27" s="109">
        <f>ROW()</f>
        <v>27</v>
      </c>
      <c r="C27" s="109" t="str">
        <f>+J6</f>
        <v>1026</v>
      </c>
      <c r="D27" s="109" t="str">
        <f>Q8</f>
        <v>2014</v>
      </c>
      <c r="E27" s="109" t="s">
        <v>1849</v>
      </c>
      <c r="F27" s="109" t="s">
        <v>1735</v>
      </c>
      <c r="G27" s="109">
        <v>1</v>
      </c>
      <c r="H27" s="22">
        <f>S6</f>
        <v>42032</v>
      </c>
      <c r="I27" s="6"/>
      <c r="J27" s="127" t="str">
        <f>TEXT(N8-731,"yyyy")</f>
        <v>2012</v>
      </c>
      <c r="K27" s="207" t="s">
        <v>17</v>
      </c>
      <c r="L27" s="207"/>
      <c r="M27" s="207"/>
      <c r="N27" s="207"/>
      <c r="O27" s="207"/>
      <c r="P27" s="207"/>
      <c r="Q27" s="207"/>
      <c r="R27" s="207"/>
      <c r="S27" s="184">
        <f>LOOKUP(K6,Muni!A1:A587,Muni!F1:F587)</f>
        <v>501120942</v>
      </c>
    </row>
    <row r="28" spans="1:19" ht="34.5" customHeight="1">
      <c r="A28" s="109" t="str">
        <f ca="1" t="shared" si="0"/>
        <v>summary</v>
      </c>
      <c r="B28" s="109">
        <f>ROW()</f>
        <v>28</v>
      </c>
      <c r="C28" s="109" t="str">
        <f>+J6</f>
        <v>1026</v>
      </c>
      <c r="D28" s="109" t="str">
        <f>Q8</f>
        <v>2014</v>
      </c>
      <c r="E28" s="109" t="s">
        <v>1849</v>
      </c>
      <c r="F28" s="109" t="s">
        <v>1735</v>
      </c>
      <c r="G28" s="109">
        <v>2</v>
      </c>
      <c r="H28" s="22">
        <f>S6</f>
        <v>42032</v>
      </c>
      <c r="I28" s="6"/>
      <c r="J28" s="128" t="str">
        <f>TEXT(N8-366,"yyyy")</f>
        <v>2013</v>
      </c>
      <c r="K28" s="207" t="s">
        <v>17</v>
      </c>
      <c r="L28" s="207"/>
      <c r="M28" s="207"/>
      <c r="N28" s="207"/>
      <c r="O28" s="207"/>
      <c r="P28" s="207"/>
      <c r="Q28" s="207"/>
      <c r="R28" s="207"/>
      <c r="S28" s="184">
        <f>LOOKUP(K6,Muni!A1:A587,Muni!G1:G587)</f>
        <v>488354011</v>
      </c>
    </row>
    <row r="29" spans="1:19" ht="34.5" customHeight="1">
      <c r="A29" s="109" t="str">
        <f ca="1" t="shared" si="0"/>
        <v>summary</v>
      </c>
      <c r="B29" s="109">
        <f>ROW()</f>
        <v>29</v>
      </c>
      <c r="C29" s="109" t="str">
        <f>+J6</f>
        <v>1026</v>
      </c>
      <c r="D29" s="109" t="str">
        <f>Q8</f>
        <v>2014</v>
      </c>
      <c r="E29" s="109" t="s">
        <v>1849</v>
      </c>
      <c r="F29" s="109" t="s">
        <v>1735</v>
      </c>
      <c r="G29" s="109">
        <v>3</v>
      </c>
      <c r="H29" s="22">
        <f>S6</f>
        <v>42032</v>
      </c>
      <c r="I29" s="6"/>
      <c r="J29" s="114" t="str">
        <f>TEXT(N8-0,"yyyy")</f>
        <v>2014</v>
      </c>
      <c r="K29" s="207" t="s">
        <v>17</v>
      </c>
      <c r="L29" s="207"/>
      <c r="M29" s="207"/>
      <c r="N29" s="207"/>
      <c r="O29" s="207"/>
      <c r="P29" s="207"/>
      <c r="Q29" s="207"/>
      <c r="R29" s="207"/>
      <c r="S29" s="184">
        <f>LOOKUP(K6,Muni!A1:A587,Muni!H1:H587)</f>
        <v>509502554</v>
      </c>
    </row>
    <row r="30" spans="1:19" ht="34.5" customHeight="1">
      <c r="A30" s="109" t="str">
        <f ca="1" t="shared" si="0"/>
        <v>summary</v>
      </c>
      <c r="B30" s="109">
        <f>ROW()</f>
        <v>30</v>
      </c>
      <c r="C30" s="109" t="str">
        <f>+J6</f>
        <v>1026</v>
      </c>
      <c r="D30" s="109" t="str">
        <f>Q8</f>
        <v>2014</v>
      </c>
      <c r="E30" s="109" t="s">
        <v>1849</v>
      </c>
      <c r="F30" s="109" t="s">
        <v>1735</v>
      </c>
      <c r="G30" s="109" t="s">
        <v>1736</v>
      </c>
      <c r="H30" s="22">
        <f>S6</f>
        <v>42032</v>
      </c>
      <c r="I30" s="121">
        <v>4</v>
      </c>
      <c r="J30" s="210" t="s">
        <v>18</v>
      </c>
      <c r="K30" s="210"/>
      <c r="L30" s="210"/>
      <c r="M30" s="210"/>
      <c r="N30" s="210"/>
      <c r="O30" s="210"/>
      <c r="P30" s="210"/>
      <c r="Q30" s="210"/>
      <c r="S30" s="184">
        <f>LOOKUP(K6,Muni!A1:A587,Muni!I1:I587)</f>
        <v>499659169</v>
      </c>
    </row>
    <row r="31" spans="1:8" ht="18" customHeight="1">
      <c r="A31" s="109" t="str">
        <f ca="1" t="shared" si="0"/>
        <v>summary</v>
      </c>
      <c r="B31" s="109">
        <f>ROW()</f>
        <v>31</v>
      </c>
      <c r="C31" s="109" t="str">
        <f>+J6</f>
        <v>1026</v>
      </c>
      <c r="D31" s="109" t="str">
        <f>Q8</f>
        <v>2014</v>
      </c>
      <c r="E31" s="109" t="s">
        <v>1849</v>
      </c>
      <c r="H31" s="22">
        <f>S6</f>
        <v>42032</v>
      </c>
    </row>
    <row r="32" spans="1:19" ht="18" customHeight="1">
      <c r="A32" s="109" t="str">
        <f ca="1" t="shared" si="0"/>
        <v>summary</v>
      </c>
      <c r="B32" s="109">
        <f>ROW()</f>
        <v>32</v>
      </c>
      <c r="C32" s="109" t="str">
        <f>+J6</f>
        <v>1026</v>
      </c>
      <c r="D32" s="109" t="str">
        <f>Q8</f>
        <v>2014</v>
      </c>
      <c r="E32" s="109" t="s">
        <v>1849</v>
      </c>
      <c r="F32" s="109" t="s">
        <v>1735</v>
      </c>
      <c r="G32" s="109" t="s">
        <v>1737</v>
      </c>
      <c r="H32" s="22">
        <f>S6</f>
        <v>42032</v>
      </c>
      <c r="I32" s="121">
        <v>5</v>
      </c>
      <c r="J32" s="208" t="s">
        <v>1973</v>
      </c>
      <c r="K32" s="208"/>
      <c r="L32" s="208"/>
      <c r="M32" s="208"/>
      <c r="N32" s="208"/>
      <c r="O32" s="208"/>
      <c r="P32" s="208"/>
      <c r="Q32" s="208"/>
      <c r="R32" s="11"/>
      <c r="S32" s="188">
        <f>+S23/S30</f>
        <v>0.009943078778966627</v>
      </c>
    </row>
    <row r="33" spans="1:8" ht="14.25" customHeight="1">
      <c r="A33" s="109" t="str">
        <f ca="1" t="shared" si="0"/>
        <v>summary</v>
      </c>
      <c r="B33" s="109">
        <f>ROW()</f>
        <v>33</v>
      </c>
      <c r="C33" s="109" t="str">
        <f>+J6</f>
        <v>1026</v>
      </c>
      <c r="D33" s="109" t="str">
        <f>Q8</f>
        <v>2014</v>
      </c>
      <c r="E33" s="109" t="s">
        <v>1849</v>
      </c>
      <c r="H33" s="22">
        <f>S6</f>
        <v>42032</v>
      </c>
    </row>
  </sheetData>
  <sheetProtection password="C7B6" sheet="1"/>
  <mergeCells count="28">
    <mergeCell ref="K10:N10"/>
    <mergeCell ref="K9:N9"/>
    <mergeCell ref="I2:O2"/>
    <mergeCell ref="I3:T3"/>
    <mergeCell ref="I4:T4"/>
    <mergeCell ref="I5:S5"/>
    <mergeCell ref="K6:O6"/>
    <mergeCell ref="Q9:T9"/>
    <mergeCell ref="Q10:T10"/>
    <mergeCell ref="J18:N18"/>
    <mergeCell ref="J14:T14"/>
    <mergeCell ref="J25:T25"/>
    <mergeCell ref="Q11:T11"/>
    <mergeCell ref="Q12:T12"/>
    <mergeCell ref="J16:N16"/>
    <mergeCell ref="K13:N13"/>
    <mergeCell ref="K12:N12"/>
    <mergeCell ref="K11:N11"/>
    <mergeCell ref="K27:R27"/>
    <mergeCell ref="K28:R28"/>
    <mergeCell ref="J32:Q32"/>
    <mergeCell ref="K29:R29"/>
    <mergeCell ref="J17:N17"/>
    <mergeCell ref="J30:Q30"/>
    <mergeCell ref="J21:N21"/>
    <mergeCell ref="J22:N22"/>
    <mergeCell ref="J19:N19"/>
    <mergeCell ref="J20:N20"/>
  </mergeCells>
  <dataValidations count="1">
    <dataValidation type="list" allowBlank="1" showInputMessage="1" showErrorMessage="1" sqref="K6:O6">
      <formula1>muni_names</formula1>
    </dataValidation>
  </dataValidations>
  <printOptions horizontalCentered="1"/>
  <pageMargins left="0.5" right="0.5" top="0.5" bottom="0.5" header="0.5" footer="0.25"/>
  <pageSetup fitToHeight="1" fitToWidth="1" horizontalDpi="600" verticalDpi="600" orientation="portrait" paperSize="5" scale="85" r:id="rId3"/>
  <headerFooter alignWithMargins="0">
    <oddFooter>&amp;C&amp;A&amp;RPage &amp;P</oddFooter>
  </headerFooter>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P64"/>
  <sheetViews>
    <sheetView showGridLines="0" zoomScalePageLayoutView="0" workbookViewId="0" topLeftCell="I29">
      <selection activeCell="N8" sqref="N8"/>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3">MID(CELL("filename",A1),FIND("]",CELL("filename",A1))+1,256)</f>
        <v>muni notes issued</v>
      </c>
      <c r="B1" s="182">
        <f>ROW()</f>
        <v>1</v>
      </c>
      <c r="C1" s="137" t="str">
        <f>summary!J6</f>
        <v>1026</v>
      </c>
      <c r="D1" s="137" t="str">
        <f>summary!Q8</f>
        <v>2014</v>
      </c>
      <c r="E1" s="137" t="s">
        <v>1849</v>
      </c>
      <c r="F1" s="137" t="s">
        <v>1918</v>
      </c>
      <c r="G1" s="137" t="str">
        <f>F1&amp;ROW()</f>
        <v>bnai1</v>
      </c>
      <c r="H1" s="139"/>
      <c r="I1" s="239" t="s">
        <v>1985</v>
      </c>
      <c r="J1" s="239"/>
      <c r="K1" s="239"/>
      <c r="L1" s="239"/>
      <c r="M1" s="239"/>
      <c r="N1" s="239"/>
      <c r="O1" s="239"/>
      <c r="P1" s="139"/>
    </row>
    <row r="2" spans="1:16" ht="20.25" customHeight="1">
      <c r="A2" s="9" t="str">
        <f ca="1" t="shared" si="0"/>
        <v>muni notes issued</v>
      </c>
      <c r="B2" s="109">
        <f>ROW()</f>
        <v>2</v>
      </c>
      <c r="C2" s="9" t="str">
        <f>summary!J6</f>
        <v>1026</v>
      </c>
      <c r="D2" s="9" t="str">
        <f>summary!Q8</f>
        <v>2014</v>
      </c>
      <c r="E2" s="9" t="s">
        <v>1849</v>
      </c>
      <c r="F2" s="9" t="s">
        <v>1747</v>
      </c>
      <c r="G2" s="9" t="str">
        <f aca="true" t="shared" si="1" ref="G2:G62">F2&amp;ROW()</f>
        <v>ban2</v>
      </c>
      <c r="H2" s="23"/>
      <c r="I2" s="142">
        <v>4</v>
      </c>
      <c r="J2" s="37" t="s">
        <v>1826</v>
      </c>
      <c r="K2" s="23"/>
      <c r="L2" s="23"/>
      <c r="M2" s="23"/>
      <c r="N2" s="23"/>
      <c r="O2" s="23"/>
      <c r="P2" s="23"/>
    </row>
    <row r="3" spans="1:16" ht="14.25" customHeight="1">
      <c r="A3" s="9" t="str">
        <f ca="1" t="shared" si="0"/>
        <v>muni notes issued</v>
      </c>
      <c r="B3" s="109">
        <f>ROW()</f>
        <v>3</v>
      </c>
      <c r="C3" s="9" t="str">
        <f>summary!J6</f>
        <v>1026</v>
      </c>
      <c r="D3" s="9" t="str">
        <f>summary!Q8</f>
        <v>2014</v>
      </c>
      <c r="E3" s="9" t="s">
        <v>1849</v>
      </c>
      <c r="F3" s="9" t="s">
        <v>1747</v>
      </c>
      <c r="G3" s="9" t="str">
        <f t="shared" si="1"/>
        <v>ban3</v>
      </c>
      <c r="H3" s="23"/>
      <c r="I3" s="110"/>
      <c r="J3" s="50" t="s">
        <v>1809</v>
      </c>
      <c r="K3" s="23"/>
      <c r="L3" s="23"/>
      <c r="M3" s="23"/>
      <c r="N3" s="24"/>
      <c r="O3" s="24"/>
      <c r="P3" s="24"/>
    </row>
    <row r="4" spans="1:16" ht="14.25" customHeight="1">
      <c r="A4" s="9" t="str">
        <f ca="1" t="shared" si="0"/>
        <v>muni notes issued</v>
      </c>
      <c r="B4" s="109">
        <f>ROW()</f>
        <v>4</v>
      </c>
      <c r="C4" s="9" t="str">
        <f>summary!J6</f>
        <v>1026</v>
      </c>
      <c r="D4" s="9" t="str">
        <f>summary!Q8</f>
        <v>2014</v>
      </c>
      <c r="E4" s="9" t="s">
        <v>1849</v>
      </c>
      <c r="F4" s="9" t="s">
        <v>1747</v>
      </c>
      <c r="G4" s="9" t="str">
        <f t="shared" si="1"/>
        <v>ban4</v>
      </c>
      <c r="H4" s="23"/>
      <c r="I4" s="110"/>
      <c r="J4" s="23"/>
      <c r="K4" s="140">
        <v>-1</v>
      </c>
      <c r="L4" s="189" t="s">
        <v>2070</v>
      </c>
      <c r="M4" s="43"/>
      <c r="N4" s="160">
        <v>168923</v>
      </c>
      <c r="O4" s="39"/>
      <c r="P4" s="24"/>
    </row>
    <row r="5" spans="1:16" ht="14.25" customHeight="1">
      <c r="A5" s="9" t="str">
        <f ca="1" t="shared" si="0"/>
        <v>muni notes issued</v>
      </c>
      <c r="B5" s="109">
        <f>ROW()</f>
        <v>5</v>
      </c>
      <c r="C5" s="9" t="str">
        <f>summary!J6</f>
        <v>1026</v>
      </c>
      <c r="D5" s="9" t="str">
        <f>summary!Q8</f>
        <v>2014</v>
      </c>
      <c r="E5" s="9" t="s">
        <v>1849</v>
      </c>
      <c r="F5" s="9" t="s">
        <v>1747</v>
      </c>
      <c r="G5" s="9" t="str">
        <f t="shared" si="1"/>
        <v>ban5</v>
      </c>
      <c r="H5" s="23"/>
      <c r="I5" s="110"/>
      <c r="J5" s="23"/>
      <c r="K5" s="140">
        <v>-2</v>
      </c>
      <c r="L5" s="189" t="s">
        <v>2071</v>
      </c>
      <c r="M5" s="43"/>
      <c r="N5" s="160">
        <v>101121</v>
      </c>
      <c r="O5" s="39"/>
      <c r="P5" s="24"/>
    </row>
    <row r="6" spans="1:16" ht="14.25" customHeight="1">
      <c r="A6" s="9" t="str">
        <f ca="1" t="shared" si="0"/>
        <v>muni notes issued</v>
      </c>
      <c r="B6" s="109">
        <f>ROW()</f>
        <v>6</v>
      </c>
      <c r="C6" s="9" t="str">
        <f>summary!J6</f>
        <v>1026</v>
      </c>
      <c r="D6" s="9" t="str">
        <f>summary!Q8</f>
        <v>2014</v>
      </c>
      <c r="E6" s="9" t="s">
        <v>1849</v>
      </c>
      <c r="F6" s="9" t="s">
        <v>1747</v>
      </c>
      <c r="G6" s="9" t="str">
        <f t="shared" si="1"/>
        <v>ban6</v>
      </c>
      <c r="H6" s="23"/>
      <c r="I6" s="110"/>
      <c r="J6" s="23"/>
      <c r="K6" s="140">
        <v>-3</v>
      </c>
      <c r="L6" s="189" t="s">
        <v>2072</v>
      </c>
      <c r="M6" s="43"/>
      <c r="N6" s="160">
        <v>31350</v>
      </c>
      <c r="O6" s="39"/>
      <c r="P6" s="24"/>
    </row>
    <row r="7" spans="1:16" ht="14.25" customHeight="1">
      <c r="A7" s="9" t="str">
        <f ca="1" t="shared" si="0"/>
        <v>muni notes issued</v>
      </c>
      <c r="B7" s="109">
        <f>ROW()</f>
        <v>7</v>
      </c>
      <c r="C7" s="9" t="str">
        <f>summary!J6</f>
        <v>1026</v>
      </c>
      <c r="D7" s="9" t="str">
        <f>summary!Q8</f>
        <v>2014</v>
      </c>
      <c r="E7" s="9" t="s">
        <v>1849</v>
      </c>
      <c r="F7" s="9" t="s">
        <v>1747</v>
      </c>
      <c r="G7" s="9" t="str">
        <f t="shared" si="1"/>
        <v>ban7</v>
      </c>
      <c r="H7" s="23"/>
      <c r="I7" s="110"/>
      <c r="J7" s="23"/>
      <c r="K7" s="140">
        <v>-4</v>
      </c>
      <c r="L7" s="189" t="s">
        <v>2073</v>
      </c>
      <c r="M7" s="43"/>
      <c r="N7" s="160">
        <v>298606</v>
      </c>
      <c r="O7" s="39"/>
      <c r="P7" s="24"/>
    </row>
    <row r="8" spans="1:16" ht="14.25" customHeight="1">
      <c r="A8" s="9" t="str">
        <f ca="1" t="shared" si="0"/>
        <v>muni notes issued</v>
      </c>
      <c r="B8" s="109">
        <f>ROW()</f>
        <v>8</v>
      </c>
      <c r="C8" s="9" t="str">
        <f>summary!J6</f>
        <v>1026</v>
      </c>
      <c r="D8" s="9" t="str">
        <f>summary!Q8</f>
        <v>2014</v>
      </c>
      <c r="E8" s="9" t="s">
        <v>1849</v>
      </c>
      <c r="F8" s="9" t="s">
        <v>1747</v>
      </c>
      <c r="G8" s="9" t="str">
        <f t="shared" si="1"/>
        <v>ban8</v>
      </c>
      <c r="H8" s="23"/>
      <c r="I8" s="110"/>
      <c r="J8" s="23"/>
      <c r="K8" s="140">
        <v>-5</v>
      </c>
      <c r="L8" s="189"/>
      <c r="M8" s="43"/>
      <c r="N8" s="160"/>
      <c r="O8" s="39"/>
      <c r="P8" s="24"/>
    </row>
    <row r="9" spans="1:16" ht="14.25" customHeight="1">
      <c r="A9" s="9" t="str">
        <f ca="1" t="shared" si="0"/>
        <v>muni notes issued</v>
      </c>
      <c r="B9" s="109">
        <f>ROW()</f>
        <v>9</v>
      </c>
      <c r="C9" s="9" t="str">
        <f>summary!J6</f>
        <v>1026</v>
      </c>
      <c r="D9" s="9" t="str">
        <f>summary!Q8</f>
        <v>2014</v>
      </c>
      <c r="E9" s="9" t="s">
        <v>1849</v>
      </c>
      <c r="F9" s="9" t="s">
        <v>1747</v>
      </c>
      <c r="G9" s="9" t="str">
        <f t="shared" si="1"/>
        <v>ban9</v>
      </c>
      <c r="H9" s="23"/>
      <c r="I9" s="110"/>
      <c r="J9" s="23"/>
      <c r="K9" s="140">
        <v>-6</v>
      </c>
      <c r="L9" s="189"/>
      <c r="M9" s="43"/>
      <c r="N9" s="160"/>
      <c r="O9" s="39"/>
      <c r="P9" s="24"/>
    </row>
    <row r="10" spans="1:16" ht="14.25" customHeight="1">
      <c r="A10" s="9" t="str">
        <f ca="1" t="shared" si="0"/>
        <v>muni notes issued</v>
      </c>
      <c r="B10" s="109">
        <f>ROW()</f>
        <v>10</v>
      </c>
      <c r="C10" s="9" t="str">
        <f>summary!J6</f>
        <v>1026</v>
      </c>
      <c r="D10" s="9" t="str">
        <f>summary!Q8</f>
        <v>2014</v>
      </c>
      <c r="E10" s="9" t="s">
        <v>1849</v>
      </c>
      <c r="F10" s="9" t="s">
        <v>1747</v>
      </c>
      <c r="G10" s="9" t="str">
        <f t="shared" si="1"/>
        <v>ban10</v>
      </c>
      <c r="H10" s="23"/>
      <c r="I10" s="110"/>
      <c r="J10" s="23"/>
      <c r="K10" s="140">
        <v>-7</v>
      </c>
      <c r="L10" s="189"/>
      <c r="M10" s="43"/>
      <c r="N10" s="160"/>
      <c r="O10" s="39"/>
      <c r="P10" s="24"/>
    </row>
    <row r="11" spans="1:16" ht="14.25" customHeight="1">
      <c r="A11" s="9" t="str">
        <f ca="1" t="shared" si="0"/>
        <v>muni notes issued</v>
      </c>
      <c r="B11" s="109">
        <f>ROW()</f>
        <v>11</v>
      </c>
      <c r="C11" s="9" t="str">
        <f>summary!J6</f>
        <v>1026</v>
      </c>
      <c r="D11" s="9" t="str">
        <f>summary!Q8</f>
        <v>2014</v>
      </c>
      <c r="E11" s="9" t="s">
        <v>1849</v>
      </c>
      <c r="F11" s="9" t="s">
        <v>1747</v>
      </c>
      <c r="G11" s="9" t="str">
        <f t="shared" si="1"/>
        <v>ban11</v>
      </c>
      <c r="H11" s="23"/>
      <c r="I11" s="110"/>
      <c r="J11" s="23"/>
      <c r="K11" s="140">
        <v>-8</v>
      </c>
      <c r="L11" s="189"/>
      <c r="M11" s="43"/>
      <c r="N11" s="160"/>
      <c r="O11" s="39"/>
      <c r="P11" s="24"/>
    </row>
    <row r="12" spans="1:16" ht="14.25" customHeight="1">
      <c r="A12" s="9" t="str">
        <f ca="1" t="shared" si="0"/>
        <v>muni notes issued</v>
      </c>
      <c r="B12" s="109">
        <f>ROW()</f>
        <v>12</v>
      </c>
      <c r="C12" s="9" t="str">
        <f>summary!J6</f>
        <v>1026</v>
      </c>
      <c r="D12" s="9" t="str">
        <f>summary!Q8</f>
        <v>2014</v>
      </c>
      <c r="E12" s="9" t="s">
        <v>1849</v>
      </c>
      <c r="F12" s="9" t="s">
        <v>1747</v>
      </c>
      <c r="G12" s="9" t="str">
        <f t="shared" si="1"/>
        <v>ban12</v>
      </c>
      <c r="H12" s="23"/>
      <c r="I12" s="110"/>
      <c r="J12" s="23"/>
      <c r="K12" s="140">
        <v>-9</v>
      </c>
      <c r="L12" s="189"/>
      <c r="M12" s="43"/>
      <c r="N12" s="160"/>
      <c r="O12" s="39"/>
      <c r="P12" s="24"/>
    </row>
    <row r="13" spans="1:16" ht="14.25" customHeight="1">
      <c r="A13" s="9" t="str">
        <f ca="1" t="shared" si="0"/>
        <v>muni notes issued</v>
      </c>
      <c r="B13" s="109">
        <f>ROW()</f>
        <v>13</v>
      </c>
      <c r="C13" s="9" t="str">
        <f>summary!J6</f>
        <v>1026</v>
      </c>
      <c r="D13" s="9" t="str">
        <f>summary!Q8</f>
        <v>2014</v>
      </c>
      <c r="E13" s="9" t="s">
        <v>1849</v>
      </c>
      <c r="F13" s="9" t="s">
        <v>1747</v>
      </c>
      <c r="G13" s="9" t="str">
        <f aca="true" t="shared" si="2" ref="G13:G23">F13&amp;ROW()</f>
        <v>ban13</v>
      </c>
      <c r="H13" s="23"/>
      <c r="I13" s="110"/>
      <c r="J13" s="23"/>
      <c r="K13" s="140">
        <v>-10</v>
      </c>
      <c r="L13" s="189"/>
      <c r="M13" s="43"/>
      <c r="N13" s="160"/>
      <c r="O13" s="39"/>
      <c r="P13" s="24"/>
    </row>
    <row r="14" spans="1:16" ht="14.25" customHeight="1">
      <c r="A14" s="9" t="str">
        <f ca="1" t="shared" si="0"/>
        <v>muni notes issued</v>
      </c>
      <c r="B14" s="109">
        <f>ROW()</f>
        <v>14</v>
      </c>
      <c r="C14" s="9" t="str">
        <f>summary!J6</f>
        <v>1026</v>
      </c>
      <c r="D14" s="9" t="str">
        <f>summary!Q8</f>
        <v>2014</v>
      </c>
      <c r="E14" s="9" t="s">
        <v>1849</v>
      </c>
      <c r="F14" s="9" t="s">
        <v>1747</v>
      </c>
      <c r="G14" s="9" t="str">
        <f t="shared" si="2"/>
        <v>ban14</v>
      </c>
      <c r="H14" s="23"/>
      <c r="I14" s="110"/>
      <c r="J14" s="23"/>
      <c r="K14" s="140">
        <v>-11</v>
      </c>
      <c r="L14" s="189"/>
      <c r="M14" s="43"/>
      <c r="N14" s="160"/>
      <c r="O14" s="39"/>
      <c r="P14" s="24"/>
    </row>
    <row r="15" spans="1:16" ht="14.25" customHeight="1">
      <c r="A15" s="9" t="str">
        <f ca="1" t="shared" si="0"/>
        <v>muni notes issued</v>
      </c>
      <c r="B15" s="109">
        <f>ROW()</f>
        <v>15</v>
      </c>
      <c r="C15" s="9" t="str">
        <f>summary!J6</f>
        <v>1026</v>
      </c>
      <c r="D15" s="9" t="str">
        <f>summary!Q8</f>
        <v>2014</v>
      </c>
      <c r="E15" s="9" t="s">
        <v>1849</v>
      </c>
      <c r="F15" s="9" t="s">
        <v>1747</v>
      </c>
      <c r="G15" s="9" t="str">
        <f t="shared" si="2"/>
        <v>ban15</v>
      </c>
      <c r="H15" s="23"/>
      <c r="I15" s="110"/>
      <c r="J15" s="23"/>
      <c r="K15" s="140">
        <v>-12</v>
      </c>
      <c r="L15" s="189"/>
      <c r="M15" s="43"/>
      <c r="N15" s="160"/>
      <c r="O15" s="39"/>
      <c r="P15" s="24"/>
    </row>
    <row r="16" spans="1:16" ht="14.25" customHeight="1">
      <c r="A16" s="9" t="str">
        <f ca="1" t="shared" si="0"/>
        <v>muni notes issued</v>
      </c>
      <c r="B16" s="109">
        <f>ROW()</f>
        <v>16</v>
      </c>
      <c r="C16" s="9" t="str">
        <f>summary!J6</f>
        <v>1026</v>
      </c>
      <c r="D16" s="9" t="str">
        <f>summary!Q8</f>
        <v>2014</v>
      </c>
      <c r="E16" s="9" t="s">
        <v>1849</v>
      </c>
      <c r="F16" s="9" t="s">
        <v>1747</v>
      </c>
      <c r="G16" s="9" t="str">
        <f t="shared" si="2"/>
        <v>ban16</v>
      </c>
      <c r="H16" s="23"/>
      <c r="I16" s="110"/>
      <c r="J16" s="23"/>
      <c r="K16" s="140">
        <v>-13</v>
      </c>
      <c r="L16" s="189"/>
      <c r="M16" s="43"/>
      <c r="N16" s="160"/>
      <c r="O16" s="39"/>
      <c r="P16" s="24"/>
    </row>
    <row r="17" spans="1:16" ht="14.25" customHeight="1">
      <c r="A17" s="9" t="str">
        <f ca="1" t="shared" si="0"/>
        <v>muni notes issued</v>
      </c>
      <c r="B17" s="109">
        <f>ROW()</f>
        <v>17</v>
      </c>
      <c r="C17" s="9" t="str">
        <f>summary!J6</f>
        <v>1026</v>
      </c>
      <c r="D17" s="9" t="str">
        <f>summary!Q8</f>
        <v>2014</v>
      </c>
      <c r="E17" s="9" t="s">
        <v>1849</v>
      </c>
      <c r="F17" s="9" t="s">
        <v>1747</v>
      </c>
      <c r="G17" s="9" t="str">
        <f t="shared" si="2"/>
        <v>ban17</v>
      </c>
      <c r="H17" s="23"/>
      <c r="I17" s="110"/>
      <c r="J17" s="23"/>
      <c r="K17" s="140">
        <v>-14</v>
      </c>
      <c r="L17" s="189"/>
      <c r="M17" s="43"/>
      <c r="N17" s="160"/>
      <c r="O17" s="39"/>
      <c r="P17" s="24"/>
    </row>
    <row r="18" spans="1:16" ht="14.25" customHeight="1">
      <c r="A18" s="9" t="str">
        <f ca="1" t="shared" si="0"/>
        <v>muni notes issued</v>
      </c>
      <c r="B18" s="109">
        <f>ROW()</f>
        <v>18</v>
      </c>
      <c r="C18" s="9" t="str">
        <f>summary!J6</f>
        <v>1026</v>
      </c>
      <c r="D18" s="9" t="str">
        <f>summary!Q8</f>
        <v>2014</v>
      </c>
      <c r="E18" s="9" t="s">
        <v>1849</v>
      </c>
      <c r="F18" s="9" t="s">
        <v>1747</v>
      </c>
      <c r="G18" s="9" t="str">
        <f t="shared" si="2"/>
        <v>ban18</v>
      </c>
      <c r="H18" s="23"/>
      <c r="I18" s="110"/>
      <c r="J18" s="23"/>
      <c r="K18" s="140">
        <v>-15</v>
      </c>
      <c r="L18" s="189"/>
      <c r="M18" s="43"/>
      <c r="N18" s="160"/>
      <c r="O18" s="39"/>
      <c r="P18" s="24"/>
    </row>
    <row r="19" spans="1:16" ht="14.25" customHeight="1">
      <c r="A19" s="9" t="str">
        <f ca="1" t="shared" si="0"/>
        <v>muni notes issued</v>
      </c>
      <c r="B19" s="109">
        <f>ROW()</f>
        <v>19</v>
      </c>
      <c r="C19" s="9" t="str">
        <f>summary!J6</f>
        <v>1026</v>
      </c>
      <c r="D19" s="9" t="str">
        <f>summary!Q8</f>
        <v>2014</v>
      </c>
      <c r="E19" s="9" t="s">
        <v>1849</v>
      </c>
      <c r="F19" s="9" t="s">
        <v>1747</v>
      </c>
      <c r="G19" s="9" t="str">
        <f t="shared" si="2"/>
        <v>ban19</v>
      </c>
      <c r="H19" s="23"/>
      <c r="I19" s="110"/>
      <c r="J19" s="23"/>
      <c r="K19" s="140">
        <v>-16</v>
      </c>
      <c r="L19" s="189"/>
      <c r="M19" s="43"/>
      <c r="N19" s="160"/>
      <c r="O19" s="39"/>
      <c r="P19" s="24"/>
    </row>
    <row r="20" spans="1:16" ht="14.25" customHeight="1">
      <c r="A20" s="9" t="str">
        <f ca="1" t="shared" si="0"/>
        <v>muni notes issued</v>
      </c>
      <c r="B20" s="109">
        <f>ROW()</f>
        <v>20</v>
      </c>
      <c r="C20" s="9" t="str">
        <f>summary!J6</f>
        <v>1026</v>
      </c>
      <c r="D20" s="9" t="str">
        <f>summary!Q8</f>
        <v>2014</v>
      </c>
      <c r="E20" s="9" t="s">
        <v>1849</v>
      </c>
      <c r="F20" s="9" t="s">
        <v>1747</v>
      </c>
      <c r="G20" s="9" t="str">
        <f t="shared" si="2"/>
        <v>ban20</v>
      </c>
      <c r="H20" s="23"/>
      <c r="I20" s="110"/>
      <c r="J20" s="23"/>
      <c r="K20" s="140">
        <v>-17</v>
      </c>
      <c r="L20" s="189"/>
      <c r="M20" s="43"/>
      <c r="N20" s="160"/>
      <c r="O20" s="39"/>
      <c r="P20" s="24"/>
    </row>
    <row r="21" spans="1:16" ht="14.25" customHeight="1">
      <c r="A21" s="9" t="str">
        <f ca="1" t="shared" si="0"/>
        <v>muni notes issued</v>
      </c>
      <c r="B21" s="109">
        <f>ROW()</f>
        <v>21</v>
      </c>
      <c r="C21" s="9" t="str">
        <f>summary!J6</f>
        <v>1026</v>
      </c>
      <c r="D21" s="9" t="str">
        <f>summary!Q8</f>
        <v>2014</v>
      </c>
      <c r="E21" s="9" t="s">
        <v>1849</v>
      </c>
      <c r="F21" s="9" t="s">
        <v>1747</v>
      </c>
      <c r="G21" s="9" t="str">
        <f t="shared" si="2"/>
        <v>ban21</v>
      </c>
      <c r="H21" s="23"/>
      <c r="I21" s="110"/>
      <c r="J21" s="23"/>
      <c r="K21" s="140">
        <v>-18</v>
      </c>
      <c r="L21" s="189"/>
      <c r="M21" s="43"/>
      <c r="N21" s="160"/>
      <c r="O21" s="39"/>
      <c r="P21" s="24"/>
    </row>
    <row r="22" spans="1:16" ht="14.25" customHeight="1">
      <c r="A22" s="9" t="str">
        <f ca="1" t="shared" si="0"/>
        <v>muni notes issued</v>
      </c>
      <c r="B22" s="109">
        <f>ROW()</f>
        <v>22</v>
      </c>
      <c r="C22" s="9" t="str">
        <f>summary!J6</f>
        <v>1026</v>
      </c>
      <c r="D22" s="9" t="str">
        <f>summary!Q8</f>
        <v>2014</v>
      </c>
      <c r="E22" s="9" t="s">
        <v>1849</v>
      </c>
      <c r="F22" s="9" t="s">
        <v>1747</v>
      </c>
      <c r="G22" s="9" t="str">
        <f t="shared" si="2"/>
        <v>ban22</v>
      </c>
      <c r="H22" s="23"/>
      <c r="I22" s="110"/>
      <c r="J22" s="23"/>
      <c r="K22" s="140">
        <v>-19</v>
      </c>
      <c r="L22" s="189"/>
      <c r="M22" s="43"/>
      <c r="N22" s="160"/>
      <c r="O22" s="39"/>
      <c r="P22" s="24"/>
    </row>
    <row r="23" spans="1:16" ht="14.25" customHeight="1">
      <c r="A23" s="9" t="str">
        <f ca="1" t="shared" si="0"/>
        <v>muni notes issued</v>
      </c>
      <c r="B23" s="109">
        <f>ROW()</f>
        <v>23</v>
      </c>
      <c r="C23" s="9" t="str">
        <f>summary!J6</f>
        <v>1026</v>
      </c>
      <c r="D23" s="9" t="str">
        <f>summary!Q8</f>
        <v>2014</v>
      </c>
      <c r="E23" s="9" t="s">
        <v>1849</v>
      </c>
      <c r="F23" s="9" t="s">
        <v>1747</v>
      </c>
      <c r="G23" s="9" t="str">
        <f t="shared" si="2"/>
        <v>ban23</v>
      </c>
      <c r="H23" s="23"/>
      <c r="I23" s="110"/>
      <c r="J23" s="23"/>
      <c r="K23" s="140">
        <v>-20</v>
      </c>
      <c r="L23" s="189"/>
      <c r="M23" s="43"/>
      <c r="N23" s="160"/>
      <c r="O23" s="39"/>
      <c r="P23" s="24"/>
    </row>
    <row r="24" spans="1:16" ht="14.25" customHeight="1">
      <c r="A24" s="9" t="str">
        <f aca="true" ca="1" t="shared" si="3" ref="A24:A58">MID(CELL("filename",A24),FIND("]",CELL("filename",A24))+1,256)</f>
        <v>muni notes issued</v>
      </c>
      <c r="B24" s="109">
        <f>ROW()</f>
        <v>24</v>
      </c>
      <c r="C24" s="9" t="str">
        <f>summary!J6</f>
        <v>1026</v>
      </c>
      <c r="D24" s="9" t="str">
        <f>summary!Q8</f>
        <v>2014</v>
      </c>
      <c r="E24" s="9" t="s">
        <v>1849</v>
      </c>
      <c r="F24" s="9" t="s">
        <v>1747</v>
      </c>
      <c r="G24" s="9" t="str">
        <f t="shared" si="1"/>
        <v>ban24</v>
      </c>
      <c r="H24" s="23"/>
      <c r="I24" s="110"/>
      <c r="J24" s="23"/>
      <c r="K24" s="140">
        <v>-21</v>
      </c>
      <c r="L24" s="189"/>
      <c r="M24" s="43"/>
      <c r="N24" s="160"/>
      <c r="O24" s="39"/>
      <c r="P24" s="24"/>
    </row>
    <row r="25" spans="1:16" ht="14.25" customHeight="1">
      <c r="A25" s="9" t="str">
        <f ca="1" t="shared" si="3"/>
        <v>muni notes issued</v>
      </c>
      <c r="B25" s="109">
        <f>ROW()</f>
        <v>25</v>
      </c>
      <c r="C25" s="9" t="str">
        <f>summary!J6</f>
        <v>1026</v>
      </c>
      <c r="D25" s="9" t="str">
        <f>summary!Q8</f>
        <v>2014</v>
      </c>
      <c r="E25" s="9" t="s">
        <v>1849</v>
      </c>
      <c r="F25" s="9" t="s">
        <v>1747</v>
      </c>
      <c r="G25" s="9" t="str">
        <f t="shared" si="1"/>
        <v>ban25</v>
      </c>
      <c r="H25" s="23"/>
      <c r="I25" s="110"/>
      <c r="J25" s="23"/>
      <c r="K25" s="140">
        <v>-22</v>
      </c>
      <c r="L25" s="189"/>
      <c r="M25" s="43"/>
      <c r="N25" s="160"/>
      <c r="O25" s="39"/>
      <c r="P25" s="24"/>
    </row>
    <row r="26" spans="1:16" ht="14.25" customHeight="1">
      <c r="A26" s="9" t="str">
        <f ca="1" t="shared" si="3"/>
        <v>muni notes issued</v>
      </c>
      <c r="B26" s="109">
        <f>ROW()</f>
        <v>26</v>
      </c>
      <c r="C26" s="9" t="str">
        <f>summary!J6</f>
        <v>1026</v>
      </c>
      <c r="D26" s="9" t="str">
        <f>summary!Q8</f>
        <v>2014</v>
      </c>
      <c r="E26" s="9" t="s">
        <v>1849</v>
      </c>
      <c r="F26" s="9" t="s">
        <v>1747</v>
      </c>
      <c r="G26" s="9" t="str">
        <f t="shared" si="1"/>
        <v>ban26</v>
      </c>
      <c r="H26" s="23"/>
      <c r="I26" s="110"/>
      <c r="J26" s="23"/>
      <c r="K26" s="140">
        <v>-23</v>
      </c>
      <c r="L26" s="189"/>
      <c r="M26" s="43"/>
      <c r="N26" s="160"/>
      <c r="O26" s="39"/>
      <c r="P26" s="24"/>
    </row>
    <row r="27" spans="1:16" ht="14.25" customHeight="1">
      <c r="A27" s="9" t="str">
        <f ca="1" t="shared" si="3"/>
        <v>muni notes issued</v>
      </c>
      <c r="B27" s="109">
        <f>ROW()</f>
        <v>27</v>
      </c>
      <c r="C27" s="9" t="str">
        <f>summary!J6</f>
        <v>1026</v>
      </c>
      <c r="D27" s="9" t="str">
        <f>summary!Q8</f>
        <v>2014</v>
      </c>
      <c r="E27" s="9" t="s">
        <v>1849</v>
      </c>
      <c r="F27" s="9" t="s">
        <v>1747</v>
      </c>
      <c r="G27" s="9" t="str">
        <f t="shared" si="1"/>
        <v>ban27</v>
      </c>
      <c r="H27" s="23"/>
      <c r="I27" s="110"/>
      <c r="J27" s="23"/>
      <c r="K27" s="140">
        <v>-24</v>
      </c>
      <c r="L27" s="189"/>
      <c r="M27" s="43"/>
      <c r="N27" s="160"/>
      <c r="O27" s="39"/>
      <c r="P27" s="24"/>
    </row>
    <row r="28" spans="1:16" ht="14.25" customHeight="1">
      <c r="A28" s="9" t="str">
        <f ca="1" t="shared" si="3"/>
        <v>muni notes issued</v>
      </c>
      <c r="B28" s="109">
        <f>ROW()</f>
        <v>28</v>
      </c>
      <c r="C28" s="9" t="str">
        <f>summary!J6</f>
        <v>1026</v>
      </c>
      <c r="D28" s="9" t="str">
        <f>summary!Q8</f>
        <v>2014</v>
      </c>
      <c r="E28" s="9" t="s">
        <v>1849</v>
      </c>
      <c r="F28" s="9" t="s">
        <v>1747</v>
      </c>
      <c r="G28" s="9" t="str">
        <f t="shared" si="1"/>
        <v>ban28</v>
      </c>
      <c r="H28" s="23"/>
      <c r="I28" s="110"/>
      <c r="J28" s="23"/>
      <c r="K28" s="140">
        <v>-25</v>
      </c>
      <c r="L28" s="189"/>
      <c r="M28" s="43"/>
      <c r="N28" s="160"/>
      <c r="O28" s="39"/>
      <c r="P28" s="24"/>
    </row>
    <row r="29" spans="1:16" ht="14.25" customHeight="1">
      <c r="A29" s="9" t="str">
        <f ca="1" t="shared" si="3"/>
        <v>muni notes issued</v>
      </c>
      <c r="B29" s="109">
        <f>ROW()</f>
        <v>29</v>
      </c>
      <c r="C29" s="9" t="str">
        <f>summary!J6</f>
        <v>1026</v>
      </c>
      <c r="D29" s="9" t="str">
        <f>summary!Q8</f>
        <v>2014</v>
      </c>
      <c r="E29" s="9" t="s">
        <v>1849</v>
      </c>
      <c r="F29" s="9" t="s">
        <v>1747</v>
      </c>
      <c r="G29" s="9" t="str">
        <f t="shared" si="1"/>
        <v>ban29</v>
      </c>
      <c r="H29" s="23"/>
      <c r="I29" s="110"/>
      <c r="J29" s="23"/>
      <c r="K29" s="140">
        <v>-26</v>
      </c>
      <c r="L29" s="189"/>
      <c r="M29" s="43"/>
      <c r="N29" s="160"/>
      <c r="O29" s="39"/>
      <c r="P29" s="39"/>
    </row>
    <row r="30" spans="1:16" ht="14.25" customHeight="1">
      <c r="A30" s="9" t="str">
        <f ca="1" t="shared" si="3"/>
        <v>muni notes issued</v>
      </c>
      <c r="B30" s="109">
        <f>ROW()</f>
        <v>30</v>
      </c>
      <c r="C30" s="9" t="str">
        <f>summary!J6</f>
        <v>1026</v>
      </c>
      <c r="D30" s="9" t="str">
        <f>summary!Q8</f>
        <v>2014</v>
      </c>
      <c r="E30" s="9" t="s">
        <v>1849</v>
      </c>
      <c r="F30" s="9" t="s">
        <v>1747</v>
      </c>
      <c r="G30" s="9" t="str">
        <f t="shared" si="1"/>
        <v>ban30</v>
      </c>
      <c r="H30" s="23"/>
      <c r="I30" s="110"/>
      <c r="J30" s="23"/>
      <c r="K30" s="140">
        <v>-27</v>
      </c>
      <c r="L30" s="189"/>
      <c r="M30" s="43"/>
      <c r="N30" s="160"/>
      <c r="O30" s="39"/>
      <c r="P30" s="39"/>
    </row>
    <row r="31" spans="1:16" ht="14.25" customHeight="1">
      <c r="A31" s="9" t="str">
        <f ca="1" t="shared" si="3"/>
        <v>muni notes issued</v>
      </c>
      <c r="B31" s="109">
        <f>ROW()</f>
        <v>31</v>
      </c>
      <c r="C31" s="9" t="str">
        <f>summary!J6</f>
        <v>1026</v>
      </c>
      <c r="D31" s="9" t="str">
        <f>summary!Q8</f>
        <v>2014</v>
      </c>
      <c r="E31" s="9" t="s">
        <v>1849</v>
      </c>
      <c r="F31" s="9" t="s">
        <v>1747</v>
      </c>
      <c r="G31" s="9" t="str">
        <f t="shared" si="1"/>
        <v>ban31</v>
      </c>
      <c r="H31" s="23"/>
      <c r="I31" s="110"/>
      <c r="J31" s="110"/>
      <c r="K31" s="140">
        <v>-28</v>
      </c>
      <c r="L31" s="189"/>
      <c r="M31" s="43"/>
      <c r="N31" s="160"/>
      <c r="O31" s="39"/>
      <c r="P31" s="39"/>
    </row>
    <row r="32" spans="1:16" ht="14.25" customHeight="1">
      <c r="A32" s="9" t="str">
        <f ca="1" t="shared" si="3"/>
        <v>muni notes issued</v>
      </c>
      <c r="B32" s="109">
        <f>ROW()</f>
        <v>32</v>
      </c>
      <c r="C32" s="9" t="str">
        <f>summary!J6</f>
        <v>1026</v>
      </c>
      <c r="D32" s="9" t="str">
        <f>summary!Q8</f>
        <v>2014</v>
      </c>
      <c r="E32" s="9" t="s">
        <v>1849</v>
      </c>
      <c r="F32" s="9" t="s">
        <v>1747</v>
      </c>
      <c r="G32" s="9" t="str">
        <f t="shared" si="1"/>
        <v>ban32</v>
      </c>
      <c r="H32" s="23"/>
      <c r="I32" s="110"/>
      <c r="J32" s="110"/>
      <c r="K32" s="140">
        <v>-29</v>
      </c>
      <c r="L32" s="189"/>
      <c r="M32" s="43"/>
      <c r="N32" s="160"/>
      <c r="O32" s="39"/>
      <c r="P32" s="39"/>
    </row>
    <row r="33" spans="1:16" ht="14.25" customHeight="1">
      <c r="A33" s="9" t="str">
        <f ca="1" t="shared" si="3"/>
        <v>muni notes issued</v>
      </c>
      <c r="B33" s="109">
        <f>ROW()</f>
        <v>33</v>
      </c>
      <c r="C33" s="9" t="str">
        <f>summary!J6</f>
        <v>1026</v>
      </c>
      <c r="D33" s="9" t="str">
        <f>summary!Q8</f>
        <v>2014</v>
      </c>
      <c r="E33" s="9" t="s">
        <v>1849</v>
      </c>
      <c r="F33" s="9" t="s">
        <v>1747</v>
      </c>
      <c r="G33" s="9" t="str">
        <f t="shared" si="1"/>
        <v>ban33</v>
      </c>
      <c r="H33" s="23"/>
      <c r="I33" s="110"/>
      <c r="J33" s="110"/>
      <c r="K33" s="140">
        <v>-30</v>
      </c>
      <c r="L33" s="189"/>
      <c r="M33" s="43"/>
      <c r="N33" s="160"/>
      <c r="O33" s="39"/>
      <c r="P33" s="39"/>
    </row>
    <row r="34" spans="1:16" ht="14.25" customHeight="1">
      <c r="A34" s="9" t="str">
        <f ca="1" t="shared" si="3"/>
        <v>muni notes issued</v>
      </c>
      <c r="B34" s="109">
        <f>ROW()</f>
        <v>34</v>
      </c>
      <c r="C34" s="9" t="str">
        <f>summary!J6</f>
        <v>1026</v>
      </c>
      <c r="D34" s="9" t="str">
        <f>summary!Q8</f>
        <v>2014</v>
      </c>
      <c r="E34" s="9" t="s">
        <v>1849</v>
      </c>
      <c r="F34" s="9" t="s">
        <v>1747</v>
      </c>
      <c r="G34" s="9" t="str">
        <f t="shared" si="1"/>
        <v>ban34</v>
      </c>
      <c r="H34" s="23"/>
      <c r="I34" s="110"/>
      <c r="J34" s="110"/>
      <c r="K34" s="140">
        <v>-31</v>
      </c>
      <c r="L34" s="189"/>
      <c r="M34" s="43"/>
      <c r="N34" s="160"/>
      <c r="O34" s="39"/>
      <c r="P34" s="39"/>
    </row>
    <row r="35" spans="1:16" ht="14.25" customHeight="1">
      <c r="A35" s="9" t="str">
        <f ca="1" t="shared" si="3"/>
        <v>muni notes issued</v>
      </c>
      <c r="B35" s="109">
        <f>ROW()</f>
        <v>35</v>
      </c>
      <c r="C35" s="9" t="str">
        <f>summary!J6</f>
        <v>1026</v>
      </c>
      <c r="D35" s="9" t="str">
        <f>summary!Q8</f>
        <v>2014</v>
      </c>
      <c r="E35" s="9" t="s">
        <v>1849</v>
      </c>
      <c r="F35" s="9" t="s">
        <v>1747</v>
      </c>
      <c r="G35" s="9" t="str">
        <f t="shared" si="1"/>
        <v>ban35</v>
      </c>
      <c r="H35" s="23"/>
      <c r="I35" s="110"/>
      <c r="J35" s="110"/>
      <c r="K35" s="140">
        <v>-32</v>
      </c>
      <c r="L35" s="189"/>
      <c r="M35" s="43"/>
      <c r="N35" s="160"/>
      <c r="O35" s="39"/>
      <c r="P35" s="39"/>
    </row>
    <row r="36" spans="1:16" ht="14.25" customHeight="1">
      <c r="A36" s="9" t="str">
        <f ca="1" t="shared" si="3"/>
        <v>muni notes issued</v>
      </c>
      <c r="B36" s="109">
        <f>ROW()</f>
        <v>36</v>
      </c>
      <c r="C36" s="9" t="str">
        <f>summary!J6</f>
        <v>1026</v>
      </c>
      <c r="D36" s="9" t="str">
        <f>summary!Q8</f>
        <v>2014</v>
      </c>
      <c r="E36" s="9" t="s">
        <v>1849</v>
      </c>
      <c r="F36" s="9" t="s">
        <v>1747</v>
      </c>
      <c r="G36" s="9" t="str">
        <f t="shared" si="1"/>
        <v>ban36</v>
      </c>
      <c r="H36" s="23"/>
      <c r="I36" s="110"/>
      <c r="J36" s="110"/>
      <c r="K36" s="140">
        <v>-33</v>
      </c>
      <c r="L36" s="189"/>
      <c r="M36" s="43"/>
      <c r="N36" s="160"/>
      <c r="O36" s="39"/>
      <c r="P36" s="39"/>
    </row>
    <row r="37" spans="1:16" ht="14.25" customHeight="1">
      <c r="A37" s="9" t="str">
        <f ca="1" t="shared" si="3"/>
        <v>muni notes issued</v>
      </c>
      <c r="B37" s="109">
        <f>ROW()</f>
        <v>37</v>
      </c>
      <c r="C37" s="9" t="str">
        <f>summary!J6</f>
        <v>1026</v>
      </c>
      <c r="D37" s="9" t="str">
        <f>summary!Q8</f>
        <v>2014</v>
      </c>
      <c r="E37" s="9" t="s">
        <v>1849</v>
      </c>
      <c r="F37" s="9" t="s">
        <v>1747</v>
      </c>
      <c r="G37" s="9" t="str">
        <f aca="true" t="shared" si="4" ref="G37:G49">F37&amp;ROW()</f>
        <v>ban37</v>
      </c>
      <c r="H37" s="23"/>
      <c r="I37" s="110"/>
      <c r="J37" s="110"/>
      <c r="K37" s="140">
        <v>-34</v>
      </c>
      <c r="L37" s="189"/>
      <c r="M37" s="43"/>
      <c r="N37" s="160"/>
      <c r="O37" s="39"/>
      <c r="P37" s="39"/>
    </row>
    <row r="38" spans="1:16" ht="14.25" customHeight="1">
      <c r="A38" s="9" t="str">
        <f ca="1" t="shared" si="3"/>
        <v>muni notes issued</v>
      </c>
      <c r="B38" s="109">
        <f>ROW()</f>
        <v>38</v>
      </c>
      <c r="C38" s="9" t="str">
        <f>summary!J6</f>
        <v>1026</v>
      </c>
      <c r="D38" s="9" t="str">
        <f>summary!Q8</f>
        <v>2014</v>
      </c>
      <c r="E38" s="9" t="s">
        <v>1849</v>
      </c>
      <c r="F38" s="9" t="s">
        <v>1747</v>
      </c>
      <c r="G38" s="9" t="str">
        <f t="shared" si="4"/>
        <v>ban38</v>
      </c>
      <c r="H38" s="23"/>
      <c r="I38" s="110"/>
      <c r="J38" s="110"/>
      <c r="K38" s="140">
        <v>-35</v>
      </c>
      <c r="L38" s="189"/>
      <c r="M38" s="43"/>
      <c r="N38" s="160"/>
      <c r="O38" s="39"/>
      <c r="P38" s="39"/>
    </row>
    <row r="39" spans="1:16" ht="14.25" customHeight="1">
      <c r="A39" s="9" t="str">
        <f ca="1" t="shared" si="3"/>
        <v>muni notes issued</v>
      </c>
      <c r="B39" s="109">
        <f>ROW()</f>
        <v>39</v>
      </c>
      <c r="C39" s="9" t="str">
        <f>summary!J6</f>
        <v>1026</v>
      </c>
      <c r="D39" s="9" t="str">
        <f>summary!Q8</f>
        <v>2014</v>
      </c>
      <c r="E39" s="9" t="s">
        <v>1849</v>
      </c>
      <c r="F39" s="9" t="s">
        <v>1747</v>
      </c>
      <c r="G39" s="9" t="str">
        <f t="shared" si="4"/>
        <v>ban39</v>
      </c>
      <c r="H39" s="23"/>
      <c r="I39" s="110"/>
      <c r="J39" s="110"/>
      <c r="K39" s="140">
        <v>-36</v>
      </c>
      <c r="L39" s="189"/>
      <c r="M39" s="43"/>
      <c r="N39" s="160"/>
      <c r="O39" s="39"/>
      <c r="P39" s="39"/>
    </row>
    <row r="40" spans="1:16" ht="14.25" customHeight="1">
      <c r="A40" s="9" t="str">
        <f ca="1" t="shared" si="3"/>
        <v>muni notes issued</v>
      </c>
      <c r="B40" s="109">
        <f>ROW()</f>
        <v>40</v>
      </c>
      <c r="C40" s="9" t="str">
        <f>summary!J6</f>
        <v>1026</v>
      </c>
      <c r="D40" s="9" t="str">
        <f>summary!Q8</f>
        <v>2014</v>
      </c>
      <c r="E40" s="9" t="s">
        <v>1849</v>
      </c>
      <c r="F40" s="9" t="s">
        <v>1747</v>
      </c>
      <c r="G40" s="9" t="str">
        <f t="shared" si="4"/>
        <v>ban40</v>
      </c>
      <c r="H40" s="23"/>
      <c r="I40" s="110"/>
      <c r="J40" s="110"/>
      <c r="K40" s="140">
        <v>-37</v>
      </c>
      <c r="L40" s="189"/>
      <c r="M40" s="43"/>
      <c r="N40" s="160"/>
      <c r="O40" s="39"/>
      <c r="P40" s="39"/>
    </row>
    <row r="41" spans="1:16" ht="14.25" customHeight="1">
      <c r="A41" s="9" t="str">
        <f ca="1" t="shared" si="3"/>
        <v>muni notes issued</v>
      </c>
      <c r="B41" s="109">
        <f>ROW()</f>
        <v>41</v>
      </c>
      <c r="C41" s="9" t="str">
        <f>summary!J6</f>
        <v>1026</v>
      </c>
      <c r="D41" s="9" t="str">
        <f>summary!Q8</f>
        <v>2014</v>
      </c>
      <c r="E41" s="9" t="s">
        <v>1849</v>
      </c>
      <c r="F41" s="9" t="s">
        <v>1747</v>
      </c>
      <c r="G41" s="9" t="str">
        <f t="shared" si="4"/>
        <v>ban41</v>
      </c>
      <c r="H41" s="23"/>
      <c r="I41" s="110"/>
      <c r="J41" s="110"/>
      <c r="K41" s="140">
        <v>-38</v>
      </c>
      <c r="L41" s="189"/>
      <c r="M41" s="43"/>
      <c r="N41" s="160"/>
      <c r="O41" s="39"/>
      <c r="P41" s="39"/>
    </row>
    <row r="42" spans="1:16" ht="14.25" customHeight="1">
      <c r="A42" s="9" t="str">
        <f ca="1" t="shared" si="3"/>
        <v>muni notes issued</v>
      </c>
      <c r="B42" s="109">
        <f>ROW()</f>
        <v>42</v>
      </c>
      <c r="C42" s="9" t="str">
        <f>summary!J6</f>
        <v>1026</v>
      </c>
      <c r="D42" s="9" t="str">
        <f>summary!Q8</f>
        <v>2014</v>
      </c>
      <c r="E42" s="9" t="s">
        <v>1849</v>
      </c>
      <c r="F42" s="9" t="s">
        <v>1747</v>
      </c>
      <c r="G42" s="9" t="str">
        <f t="shared" si="4"/>
        <v>ban42</v>
      </c>
      <c r="H42" s="23"/>
      <c r="I42" s="110"/>
      <c r="J42" s="110"/>
      <c r="K42" s="140">
        <v>-39</v>
      </c>
      <c r="L42" s="189"/>
      <c r="M42" s="43"/>
      <c r="N42" s="160"/>
      <c r="O42" s="39"/>
      <c r="P42" s="39"/>
    </row>
    <row r="43" spans="1:16" ht="14.25" customHeight="1">
      <c r="A43" s="9" t="str">
        <f ca="1" t="shared" si="3"/>
        <v>muni notes issued</v>
      </c>
      <c r="B43" s="109">
        <f>ROW()</f>
        <v>43</v>
      </c>
      <c r="C43" s="9" t="str">
        <f>summary!J6</f>
        <v>1026</v>
      </c>
      <c r="D43" s="9" t="str">
        <f>summary!Q8</f>
        <v>2014</v>
      </c>
      <c r="E43" s="9" t="s">
        <v>1849</v>
      </c>
      <c r="F43" s="9" t="s">
        <v>1747</v>
      </c>
      <c r="G43" s="9" t="str">
        <f t="shared" si="4"/>
        <v>ban43</v>
      </c>
      <c r="H43" s="23"/>
      <c r="I43" s="110"/>
      <c r="J43" s="110"/>
      <c r="K43" s="140">
        <v>-40</v>
      </c>
      <c r="L43" s="189"/>
      <c r="M43" s="43"/>
      <c r="N43" s="160"/>
      <c r="O43" s="39"/>
      <c r="P43" s="39"/>
    </row>
    <row r="44" spans="1:16" ht="14.25" customHeight="1">
      <c r="A44" s="9" t="str">
        <f ca="1" t="shared" si="3"/>
        <v>muni notes issued</v>
      </c>
      <c r="B44" s="109">
        <f>ROW()</f>
        <v>44</v>
      </c>
      <c r="C44" s="9" t="str">
        <f>summary!J6</f>
        <v>1026</v>
      </c>
      <c r="D44" s="9" t="str">
        <f>summary!Q8</f>
        <v>2014</v>
      </c>
      <c r="E44" s="9" t="s">
        <v>1849</v>
      </c>
      <c r="F44" s="9" t="s">
        <v>1747</v>
      </c>
      <c r="G44" s="9" t="str">
        <f t="shared" si="4"/>
        <v>ban44</v>
      </c>
      <c r="H44" s="23"/>
      <c r="I44" s="110"/>
      <c r="J44" s="110"/>
      <c r="K44" s="140">
        <v>-41</v>
      </c>
      <c r="L44" s="189"/>
      <c r="M44" s="43"/>
      <c r="N44" s="160"/>
      <c r="O44" s="39"/>
      <c r="P44" s="39"/>
    </row>
    <row r="45" spans="1:16" ht="14.25" customHeight="1">
      <c r="A45" s="9" t="str">
        <f ca="1" t="shared" si="3"/>
        <v>muni notes issued</v>
      </c>
      <c r="B45" s="109">
        <f>ROW()</f>
        <v>45</v>
      </c>
      <c r="C45" s="9" t="str">
        <f>summary!J6</f>
        <v>1026</v>
      </c>
      <c r="D45" s="9" t="str">
        <f>summary!Q8</f>
        <v>2014</v>
      </c>
      <c r="E45" s="9" t="s">
        <v>1849</v>
      </c>
      <c r="F45" s="9" t="s">
        <v>1747</v>
      </c>
      <c r="G45" s="9" t="str">
        <f t="shared" si="4"/>
        <v>ban45</v>
      </c>
      <c r="H45" s="23"/>
      <c r="I45" s="110"/>
      <c r="J45" s="110"/>
      <c r="K45" s="140">
        <v>-42</v>
      </c>
      <c r="L45" s="189"/>
      <c r="M45" s="43"/>
      <c r="N45" s="160"/>
      <c r="O45" s="39"/>
      <c r="P45" s="39"/>
    </row>
    <row r="46" spans="1:16" ht="14.25" customHeight="1">
      <c r="A46" s="9" t="str">
        <f ca="1">MID(CELL("filename",A46),FIND("]",CELL("filename",A46))+1,256)</f>
        <v>muni notes issued</v>
      </c>
      <c r="B46" s="109">
        <f>ROW()</f>
        <v>46</v>
      </c>
      <c r="C46" s="9" t="str">
        <f>summary!J6</f>
        <v>1026</v>
      </c>
      <c r="D46" s="9" t="str">
        <f>summary!Q8</f>
        <v>2014</v>
      </c>
      <c r="E46" s="9" t="s">
        <v>1849</v>
      </c>
      <c r="F46" s="9" t="s">
        <v>1747</v>
      </c>
      <c r="G46" s="9" t="str">
        <f t="shared" si="4"/>
        <v>ban46</v>
      </c>
      <c r="H46" s="23"/>
      <c r="I46" s="110"/>
      <c r="J46" s="110"/>
      <c r="K46" s="140">
        <v>-43</v>
      </c>
      <c r="L46" s="189"/>
      <c r="M46" s="43"/>
      <c r="N46" s="160"/>
      <c r="O46" s="39"/>
      <c r="P46" s="39"/>
    </row>
    <row r="47" spans="1:16" ht="14.25" customHeight="1">
      <c r="A47" s="9" t="str">
        <f ca="1">MID(CELL("filename",A47),FIND("]",CELL("filename",A47))+1,256)</f>
        <v>muni notes issued</v>
      </c>
      <c r="B47" s="109">
        <f>ROW()</f>
        <v>47</v>
      </c>
      <c r="C47" s="9" t="str">
        <f>summary!J6</f>
        <v>1026</v>
      </c>
      <c r="D47" s="9" t="str">
        <f>summary!Q8</f>
        <v>2014</v>
      </c>
      <c r="E47" s="9" t="s">
        <v>1849</v>
      </c>
      <c r="F47" s="9" t="s">
        <v>1747</v>
      </c>
      <c r="G47" s="9" t="str">
        <f t="shared" si="4"/>
        <v>ban47</v>
      </c>
      <c r="H47" s="23"/>
      <c r="I47" s="110"/>
      <c r="J47" s="110"/>
      <c r="K47" s="140">
        <v>-44</v>
      </c>
      <c r="L47" s="189"/>
      <c r="M47" s="43"/>
      <c r="N47" s="160"/>
      <c r="O47" s="39"/>
      <c r="P47" s="39"/>
    </row>
    <row r="48" spans="1:16" ht="14.25" customHeight="1">
      <c r="A48" s="9" t="str">
        <f ca="1">MID(CELL("filename",A48),FIND("]",CELL("filename",A48))+1,256)</f>
        <v>muni notes issued</v>
      </c>
      <c r="B48" s="109">
        <f>ROW()</f>
        <v>48</v>
      </c>
      <c r="C48" s="9" t="str">
        <f>summary!J6</f>
        <v>1026</v>
      </c>
      <c r="D48" s="9" t="str">
        <f>summary!Q8</f>
        <v>2014</v>
      </c>
      <c r="E48" s="9" t="s">
        <v>1849</v>
      </c>
      <c r="F48" s="9" t="s">
        <v>1747</v>
      </c>
      <c r="G48" s="9" t="str">
        <f t="shared" si="4"/>
        <v>ban48</v>
      </c>
      <c r="H48" s="23"/>
      <c r="I48" s="110"/>
      <c r="J48" s="110"/>
      <c r="K48" s="140">
        <v>-45</v>
      </c>
      <c r="L48" s="189"/>
      <c r="M48" s="43"/>
      <c r="N48" s="160"/>
      <c r="O48" s="39"/>
      <c r="P48" s="39"/>
    </row>
    <row r="49" spans="1:16" ht="14.25" customHeight="1">
      <c r="A49" s="9" t="str">
        <f ca="1">MID(CELL("filename",A49),FIND("]",CELL("filename",A49))+1,256)</f>
        <v>muni notes issued</v>
      </c>
      <c r="B49" s="109">
        <f>ROW()</f>
        <v>49</v>
      </c>
      <c r="C49" s="9" t="str">
        <f>summary!J6</f>
        <v>1026</v>
      </c>
      <c r="D49" s="9" t="str">
        <f>summary!Q8</f>
        <v>2014</v>
      </c>
      <c r="E49" s="9" t="s">
        <v>1849</v>
      </c>
      <c r="F49" s="9" t="s">
        <v>1747</v>
      </c>
      <c r="G49" s="9" t="str">
        <f t="shared" si="4"/>
        <v>ban49</v>
      </c>
      <c r="H49" s="23"/>
      <c r="I49" s="110"/>
      <c r="J49" s="110"/>
      <c r="K49" s="140">
        <v>-46</v>
      </c>
      <c r="L49" s="189"/>
      <c r="M49" s="43"/>
      <c r="N49" s="160"/>
      <c r="O49" s="39"/>
      <c r="P49" s="39"/>
    </row>
    <row r="50" spans="1:16" ht="14.25" customHeight="1">
      <c r="A50" s="9" t="str">
        <f ca="1" t="shared" si="3"/>
        <v>muni notes issued</v>
      </c>
      <c r="B50" s="109">
        <f>ROW()</f>
        <v>50</v>
      </c>
      <c r="C50" s="9" t="str">
        <f>summary!J6</f>
        <v>1026</v>
      </c>
      <c r="D50" s="9" t="str">
        <f>summary!Q8</f>
        <v>2014</v>
      </c>
      <c r="E50" s="9" t="s">
        <v>1849</v>
      </c>
      <c r="F50" s="9" t="s">
        <v>1747</v>
      </c>
      <c r="G50" s="9" t="str">
        <f t="shared" si="1"/>
        <v>ban50</v>
      </c>
      <c r="H50" s="23"/>
      <c r="I50" s="110"/>
      <c r="J50" s="110"/>
      <c r="K50" s="140">
        <v>-47</v>
      </c>
      <c r="L50" s="189"/>
      <c r="M50" s="43"/>
      <c r="N50" s="160"/>
      <c r="O50" s="39"/>
      <c r="P50" s="39"/>
    </row>
    <row r="51" spans="1:16" ht="14.25" customHeight="1">
      <c r="A51" s="9" t="str">
        <f ca="1" t="shared" si="3"/>
        <v>muni notes issued</v>
      </c>
      <c r="B51" s="109">
        <f>ROW()</f>
        <v>51</v>
      </c>
      <c r="C51" s="9" t="str">
        <f>summary!J6</f>
        <v>1026</v>
      </c>
      <c r="D51" s="9" t="str">
        <f>summary!Q8</f>
        <v>2014</v>
      </c>
      <c r="E51" s="9" t="s">
        <v>1849</v>
      </c>
      <c r="F51" s="9" t="s">
        <v>1747</v>
      </c>
      <c r="G51" s="9" t="str">
        <f t="shared" si="1"/>
        <v>ban51</v>
      </c>
      <c r="H51" s="23"/>
      <c r="I51" s="110"/>
      <c r="J51" s="110"/>
      <c r="K51" s="140">
        <v>-48</v>
      </c>
      <c r="L51" s="189"/>
      <c r="M51" s="43"/>
      <c r="N51" s="160"/>
      <c r="O51" s="39"/>
      <c r="P51" s="39"/>
    </row>
    <row r="52" spans="1:16" ht="14.25" customHeight="1">
      <c r="A52" s="9" t="str">
        <f ca="1" t="shared" si="3"/>
        <v>muni notes issued</v>
      </c>
      <c r="B52" s="109">
        <f>ROW()</f>
        <v>52</v>
      </c>
      <c r="C52" s="9" t="str">
        <f>summary!J6</f>
        <v>1026</v>
      </c>
      <c r="D52" s="9" t="str">
        <f>summary!Q8</f>
        <v>2014</v>
      </c>
      <c r="E52" s="9" t="s">
        <v>1849</v>
      </c>
      <c r="F52" s="9" t="s">
        <v>1747</v>
      </c>
      <c r="G52" s="9" t="str">
        <f t="shared" si="1"/>
        <v>ban52</v>
      </c>
      <c r="H52" s="23"/>
      <c r="I52" s="110"/>
      <c r="J52" s="110"/>
      <c r="K52" s="140">
        <v>-49</v>
      </c>
      <c r="L52" s="189"/>
      <c r="M52" s="43"/>
      <c r="N52" s="160"/>
      <c r="O52" s="39"/>
      <c r="P52" s="39"/>
    </row>
    <row r="53" spans="1:16" ht="14.25" customHeight="1">
      <c r="A53" s="9" t="str">
        <f ca="1" t="shared" si="3"/>
        <v>muni notes issued</v>
      </c>
      <c r="B53" s="109">
        <f>ROW()</f>
        <v>53</v>
      </c>
      <c r="C53" s="9" t="str">
        <f>summary!J6</f>
        <v>1026</v>
      </c>
      <c r="D53" s="9" t="str">
        <f>summary!Q8</f>
        <v>2014</v>
      </c>
      <c r="E53" s="9" t="s">
        <v>1849</v>
      </c>
      <c r="F53" s="9" t="s">
        <v>1747</v>
      </c>
      <c r="G53" s="9" t="str">
        <f aca="true" t="shared" si="5" ref="G53:G58">F53&amp;ROW()</f>
        <v>ban53</v>
      </c>
      <c r="H53" s="23"/>
      <c r="I53" s="110"/>
      <c r="J53" s="110"/>
      <c r="K53" s="140">
        <v>-50</v>
      </c>
      <c r="L53" s="189"/>
      <c r="M53" s="43"/>
      <c r="N53" s="160"/>
      <c r="O53" s="39"/>
      <c r="P53" s="39"/>
    </row>
    <row r="54" spans="1:16" ht="14.25" customHeight="1">
      <c r="A54" s="9" t="str">
        <f ca="1" t="shared" si="3"/>
        <v>muni notes issued</v>
      </c>
      <c r="B54" s="109">
        <f>ROW()</f>
        <v>54</v>
      </c>
      <c r="C54" s="9" t="str">
        <f>summary!J6</f>
        <v>1026</v>
      </c>
      <c r="D54" s="9" t="str">
        <f>summary!Q8</f>
        <v>2014</v>
      </c>
      <c r="E54" s="9" t="s">
        <v>1849</v>
      </c>
      <c r="F54" s="9" t="s">
        <v>1747</v>
      </c>
      <c r="G54" s="9" t="str">
        <f t="shared" si="5"/>
        <v>ban54</v>
      </c>
      <c r="H54" s="23"/>
      <c r="I54" s="110"/>
      <c r="J54" s="110"/>
      <c r="K54" s="140">
        <v>-51</v>
      </c>
      <c r="L54" s="189"/>
      <c r="M54" s="43"/>
      <c r="N54" s="160"/>
      <c r="O54" s="39"/>
      <c r="P54" s="39"/>
    </row>
    <row r="55" spans="1:16" ht="14.25" customHeight="1">
      <c r="A55" s="9" t="str">
        <f ca="1" t="shared" si="3"/>
        <v>muni notes issued</v>
      </c>
      <c r="B55" s="109">
        <f>ROW()</f>
        <v>55</v>
      </c>
      <c r="C55" s="9" t="str">
        <f>summary!J6</f>
        <v>1026</v>
      </c>
      <c r="D55" s="9" t="str">
        <f>summary!Q8</f>
        <v>2014</v>
      </c>
      <c r="E55" s="9" t="s">
        <v>1849</v>
      </c>
      <c r="F55" s="9" t="s">
        <v>1747</v>
      </c>
      <c r="G55" s="9" t="str">
        <f t="shared" si="5"/>
        <v>ban55</v>
      </c>
      <c r="H55" s="23"/>
      <c r="I55" s="110"/>
      <c r="J55" s="110"/>
      <c r="K55" s="140">
        <v>-52</v>
      </c>
      <c r="L55" s="189"/>
      <c r="M55" s="43"/>
      <c r="N55" s="160"/>
      <c r="O55" s="39"/>
      <c r="P55" s="39"/>
    </row>
    <row r="56" spans="1:16" ht="14.25" customHeight="1">
      <c r="A56" s="9" t="str">
        <f ca="1" t="shared" si="3"/>
        <v>muni notes issued</v>
      </c>
      <c r="B56" s="109">
        <f>ROW()</f>
        <v>56</v>
      </c>
      <c r="C56" s="9" t="str">
        <f>summary!J6</f>
        <v>1026</v>
      </c>
      <c r="D56" s="9" t="str">
        <f>summary!Q8</f>
        <v>2014</v>
      </c>
      <c r="E56" s="9" t="s">
        <v>1849</v>
      </c>
      <c r="F56" s="9" t="s">
        <v>1747</v>
      </c>
      <c r="G56" s="9" t="str">
        <f t="shared" si="5"/>
        <v>ban56</v>
      </c>
      <c r="H56" s="23"/>
      <c r="I56" s="110"/>
      <c r="J56" s="110"/>
      <c r="K56" s="140">
        <v>-53</v>
      </c>
      <c r="L56" s="189"/>
      <c r="M56" s="43"/>
      <c r="N56" s="160"/>
      <c r="O56" s="39"/>
      <c r="P56" s="39"/>
    </row>
    <row r="57" spans="1:16" ht="14.25" customHeight="1">
      <c r="A57" s="9" t="str">
        <f ca="1" t="shared" si="3"/>
        <v>muni notes issued</v>
      </c>
      <c r="B57" s="109">
        <f>ROW()</f>
        <v>57</v>
      </c>
      <c r="C57" s="9" t="str">
        <f>summary!J6</f>
        <v>1026</v>
      </c>
      <c r="D57" s="9" t="str">
        <f>summary!Q8</f>
        <v>2014</v>
      </c>
      <c r="E57" s="9" t="s">
        <v>1849</v>
      </c>
      <c r="F57" s="9" t="s">
        <v>1747</v>
      </c>
      <c r="G57" s="9" t="str">
        <f t="shared" si="5"/>
        <v>ban57</v>
      </c>
      <c r="H57" s="23"/>
      <c r="I57" s="110"/>
      <c r="J57" s="110"/>
      <c r="K57" s="140">
        <v>-54</v>
      </c>
      <c r="L57" s="189"/>
      <c r="M57" s="43"/>
      <c r="N57" s="160"/>
      <c r="O57" s="39"/>
      <c r="P57" s="39"/>
    </row>
    <row r="58" spans="1:16" ht="14.25" customHeight="1">
      <c r="A58" s="9" t="str">
        <f ca="1" t="shared" si="3"/>
        <v>muni notes issued</v>
      </c>
      <c r="B58" s="109">
        <f>ROW()</f>
        <v>58</v>
      </c>
      <c r="C58" s="9" t="str">
        <f>summary!J6</f>
        <v>1026</v>
      </c>
      <c r="D58" s="9" t="str">
        <f>summary!Q8</f>
        <v>2014</v>
      </c>
      <c r="E58" s="9" t="s">
        <v>1849</v>
      </c>
      <c r="F58" s="9" t="s">
        <v>1747</v>
      </c>
      <c r="G58" s="9" t="str">
        <f t="shared" si="5"/>
        <v>ban58</v>
      </c>
      <c r="H58" s="23"/>
      <c r="I58" s="110"/>
      <c r="J58" s="110"/>
      <c r="K58" s="140">
        <v>-55</v>
      </c>
      <c r="L58" s="189"/>
      <c r="M58" s="43"/>
      <c r="N58" s="160"/>
      <c r="O58" s="39"/>
      <c r="P58" s="39"/>
    </row>
    <row r="59" spans="1:16" ht="14.25" customHeight="1">
      <c r="A59" s="9" t="str">
        <f ca="1">MID(CELL("filename",A59),FIND("]",CELL("filename",A59))+1,256)</f>
        <v>muni notes issued</v>
      </c>
      <c r="B59" s="109">
        <f>ROW()</f>
        <v>59</v>
      </c>
      <c r="C59" s="9" t="str">
        <f>summary!J6</f>
        <v>1026</v>
      </c>
      <c r="D59" s="9" t="str">
        <f>summary!Q8</f>
        <v>2014</v>
      </c>
      <c r="E59" s="9" t="s">
        <v>1849</v>
      </c>
      <c r="F59" s="9" t="s">
        <v>1747</v>
      </c>
      <c r="G59" s="9" t="str">
        <f t="shared" si="1"/>
        <v>ban59</v>
      </c>
      <c r="H59" s="23"/>
      <c r="I59" s="110"/>
      <c r="J59" s="110"/>
      <c r="K59" s="140">
        <v>-56</v>
      </c>
      <c r="L59" s="189"/>
      <c r="M59" s="43"/>
      <c r="N59" s="160"/>
      <c r="O59" s="39"/>
      <c r="P59" s="39"/>
    </row>
    <row r="60" spans="1:16" ht="14.25" customHeight="1">
      <c r="A60" s="9" t="str">
        <f ca="1">MID(CELL("filename",A60),FIND("]",CELL("filename",A60))+1,256)</f>
        <v>muni notes issued</v>
      </c>
      <c r="B60" s="109">
        <f>ROW()</f>
        <v>60</v>
      </c>
      <c r="C60" s="9" t="str">
        <f>summary!J6</f>
        <v>1026</v>
      </c>
      <c r="D60" s="9" t="str">
        <f>summary!Q8</f>
        <v>2014</v>
      </c>
      <c r="E60" s="9" t="s">
        <v>1849</v>
      </c>
      <c r="F60" s="9" t="s">
        <v>1747</v>
      </c>
      <c r="G60" s="9" t="str">
        <f t="shared" si="1"/>
        <v>ban60</v>
      </c>
      <c r="H60" s="23"/>
      <c r="I60" s="110"/>
      <c r="J60" s="110"/>
      <c r="K60" s="140">
        <v>-57</v>
      </c>
      <c r="L60" s="189"/>
      <c r="M60" s="43"/>
      <c r="N60" s="160"/>
      <c r="O60" s="39"/>
      <c r="P60" s="39"/>
    </row>
    <row r="61" spans="1:16" ht="14.25" customHeight="1">
      <c r="A61" s="9" t="str">
        <f ca="1">MID(CELL("filename",A61),FIND("]",CELL("filename",A61))+1,256)</f>
        <v>muni notes issued</v>
      </c>
      <c r="B61" s="109">
        <f>ROW()</f>
        <v>61</v>
      </c>
      <c r="C61" s="9" t="str">
        <f>summary!J6</f>
        <v>1026</v>
      </c>
      <c r="D61" s="9" t="str">
        <f>summary!Q8</f>
        <v>2014</v>
      </c>
      <c r="E61" s="9" t="s">
        <v>1849</v>
      </c>
      <c r="F61" s="9" t="s">
        <v>1747</v>
      </c>
      <c r="G61" s="9" t="str">
        <f t="shared" si="1"/>
        <v>ban61</v>
      </c>
      <c r="H61" s="23"/>
      <c r="I61" s="110"/>
      <c r="J61" s="110"/>
      <c r="K61" s="140">
        <v>-58</v>
      </c>
      <c r="L61" s="189"/>
      <c r="M61" s="43"/>
      <c r="N61" s="160"/>
      <c r="O61" s="39"/>
      <c r="P61" s="39"/>
    </row>
    <row r="62" spans="1:16" ht="14.25" customHeight="1">
      <c r="A62" s="9" t="str">
        <f ca="1">MID(CELL("filename",A62),FIND("]",CELL("filename",A62))+1,256)</f>
        <v>muni notes issued</v>
      </c>
      <c r="B62" s="109">
        <f>ROW()</f>
        <v>62</v>
      </c>
      <c r="C62" s="9" t="str">
        <f>summary!J6</f>
        <v>1026</v>
      </c>
      <c r="D62" s="9" t="str">
        <f>summary!Q8</f>
        <v>2014</v>
      </c>
      <c r="E62" s="9" t="s">
        <v>1849</v>
      </c>
      <c r="F62" s="9" t="s">
        <v>1747</v>
      </c>
      <c r="G62" s="9" t="str">
        <f t="shared" si="1"/>
        <v>ban62</v>
      </c>
      <c r="H62" s="23"/>
      <c r="I62" s="110"/>
      <c r="J62" s="110"/>
      <c r="K62" s="140">
        <v>-59</v>
      </c>
      <c r="L62" s="189"/>
      <c r="M62" s="43"/>
      <c r="N62" s="160"/>
      <c r="O62" s="39"/>
      <c r="P62" s="39"/>
    </row>
    <row r="63" spans="1:15" ht="16.5" thickBot="1">
      <c r="A63" s="9" t="str">
        <f ca="1">MID(CELL("filename",A63),FIND("]",CELL("filename",A63))+1,256)</f>
        <v>muni notes issued</v>
      </c>
      <c r="B63" s="109">
        <f>ROW()</f>
        <v>63</v>
      </c>
      <c r="C63" s="9" t="str">
        <f>summary!J6</f>
        <v>1026</v>
      </c>
      <c r="D63" s="9" t="str">
        <f>summary!Q8</f>
        <v>2014</v>
      </c>
      <c r="E63" s="9" t="s">
        <v>1849</v>
      </c>
      <c r="F63" s="9" t="s">
        <v>1994</v>
      </c>
      <c r="G63" s="9" t="str">
        <f>F63&amp;ROW()</f>
        <v>bant63</v>
      </c>
      <c r="J63" s="110"/>
      <c r="K63" s="23" t="s">
        <v>1827</v>
      </c>
      <c r="L63" s="43"/>
      <c r="M63" s="43"/>
      <c r="N63" s="25"/>
      <c r="O63" s="171">
        <f>SUM(N4:N62)</f>
        <v>600000</v>
      </c>
    </row>
    <row r="64" spans="10:15" ht="16.5" thickTop="1">
      <c r="J64" s="110"/>
      <c r="K64" s="110"/>
      <c r="L64" s="110"/>
      <c r="M64" s="110"/>
      <c r="N64" s="110"/>
      <c r="O64" s="110"/>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1.xml><?xml version="1.0" encoding="utf-8"?>
<worksheet xmlns="http://schemas.openxmlformats.org/spreadsheetml/2006/main" xmlns:r="http://schemas.openxmlformats.org/officeDocument/2006/relationships">
  <sheetPr codeName="Sheet16">
    <pageSetUpPr fitToPage="1"/>
  </sheetPr>
  <dimension ref="A1:P49"/>
  <sheetViews>
    <sheetView showGridLines="0" zoomScalePageLayoutView="0" workbookViewId="0" topLeftCell="I25">
      <selection activeCell="N8" sqref="N8"/>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a</v>
      </c>
      <c r="B1" s="182">
        <f>ROW()</f>
        <v>1</v>
      </c>
      <c r="C1" s="137" t="str">
        <f>summary!J6</f>
        <v>1026</v>
      </c>
      <c r="D1" s="137" t="str">
        <f>summary!Q8</f>
        <v>2014</v>
      </c>
      <c r="E1" s="137" t="s">
        <v>1849</v>
      </c>
      <c r="F1" s="137" t="s">
        <v>1918</v>
      </c>
      <c r="G1" s="137" t="str">
        <f>F1&amp;ROW()</f>
        <v>bnai1</v>
      </c>
      <c r="H1" s="139"/>
      <c r="I1" s="239" t="s">
        <v>1987</v>
      </c>
      <c r="J1" s="239"/>
      <c r="K1" s="239"/>
      <c r="L1" s="239"/>
      <c r="M1" s="239"/>
      <c r="N1" s="239"/>
      <c r="O1" s="239"/>
      <c r="P1" s="139"/>
    </row>
    <row r="2" spans="1:16" ht="20.25" customHeight="1">
      <c r="A2" s="9" t="str">
        <f ca="1" t="shared" si="0"/>
        <v>muni notes auth a</v>
      </c>
      <c r="B2" s="109">
        <f>ROW()</f>
        <v>2</v>
      </c>
      <c r="C2" s="9" t="str">
        <f>summary!J6</f>
        <v>1026</v>
      </c>
      <c r="D2" s="9" t="str">
        <f>summary!Q8</f>
        <v>2014</v>
      </c>
      <c r="E2" s="9" t="s">
        <v>1849</v>
      </c>
      <c r="F2" s="9" t="s">
        <v>1995</v>
      </c>
      <c r="G2" s="9" t="str">
        <f aca="true" t="shared" si="1" ref="G2:G48">F2&amp;ROW()</f>
        <v>banania2</v>
      </c>
      <c r="H2" s="23"/>
      <c r="I2" s="142">
        <v>4</v>
      </c>
      <c r="J2" s="37" t="s">
        <v>1826</v>
      </c>
      <c r="K2" s="23"/>
      <c r="L2" s="23"/>
      <c r="M2" s="23"/>
      <c r="N2" s="23"/>
      <c r="O2" s="23"/>
      <c r="P2" s="23"/>
    </row>
    <row r="3" spans="1:16" ht="14.25" customHeight="1">
      <c r="A3" s="9" t="str">
        <f ca="1" t="shared" si="0"/>
        <v>muni notes auth a</v>
      </c>
      <c r="B3" s="109">
        <f>ROW()</f>
        <v>3</v>
      </c>
      <c r="C3" s="9" t="str">
        <f>summary!J6</f>
        <v>1026</v>
      </c>
      <c r="D3" s="9" t="str">
        <f>summary!Q8</f>
        <v>2014</v>
      </c>
      <c r="E3" s="9" t="s">
        <v>1849</v>
      </c>
      <c r="F3" s="9" t="s">
        <v>1995</v>
      </c>
      <c r="G3" s="9" t="str">
        <f t="shared" si="1"/>
        <v>banania3</v>
      </c>
      <c r="H3" s="23"/>
      <c r="I3" s="110"/>
      <c r="J3" s="50" t="s">
        <v>1828</v>
      </c>
      <c r="K3" s="23"/>
      <c r="L3" s="43"/>
      <c r="M3" s="43"/>
      <c r="N3" s="24"/>
      <c r="O3" s="24"/>
      <c r="P3" s="24"/>
    </row>
    <row r="4" spans="1:16" ht="14.25" customHeight="1">
      <c r="A4" s="9" t="str">
        <f ca="1" t="shared" si="0"/>
        <v>muni notes auth a</v>
      </c>
      <c r="B4" s="109">
        <f>ROW()</f>
        <v>4</v>
      </c>
      <c r="C4" s="9" t="str">
        <f>summary!J6</f>
        <v>1026</v>
      </c>
      <c r="D4" s="9" t="str">
        <f>summary!Q8</f>
        <v>2014</v>
      </c>
      <c r="E4" s="9" t="s">
        <v>1849</v>
      </c>
      <c r="F4" s="9" t="s">
        <v>1995</v>
      </c>
      <c r="G4" s="9" t="str">
        <f t="shared" si="1"/>
        <v>banania4</v>
      </c>
      <c r="H4" s="23"/>
      <c r="I4" s="110"/>
      <c r="J4" s="23"/>
      <c r="K4" s="140">
        <v>-1</v>
      </c>
      <c r="L4" s="189" t="s">
        <v>2074</v>
      </c>
      <c r="M4" s="43"/>
      <c r="N4" s="160">
        <v>0.8</v>
      </c>
      <c r="O4" s="39"/>
      <c r="P4" s="24"/>
    </row>
    <row r="5" spans="1:16" ht="14.25" customHeight="1">
      <c r="A5" s="9" t="str">
        <f ca="1" t="shared" si="0"/>
        <v>muni notes auth a</v>
      </c>
      <c r="B5" s="109">
        <f>ROW()</f>
        <v>5</v>
      </c>
      <c r="C5" s="9" t="str">
        <f>summary!J6</f>
        <v>1026</v>
      </c>
      <c r="D5" s="9" t="str">
        <f>summary!Q8</f>
        <v>2014</v>
      </c>
      <c r="E5" s="9" t="s">
        <v>1849</v>
      </c>
      <c r="F5" s="9" t="s">
        <v>1995</v>
      </c>
      <c r="G5" s="9" t="str">
        <f t="shared" si="1"/>
        <v>banania5</v>
      </c>
      <c r="H5" s="23"/>
      <c r="I5" s="110"/>
      <c r="J5" s="23"/>
      <c r="K5" s="140">
        <v>-2</v>
      </c>
      <c r="L5" s="189" t="s">
        <v>2075</v>
      </c>
      <c r="M5" s="43"/>
      <c r="N5" s="160">
        <v>300000</v>
      </c>
      <c r="O5" s="39"/>
      <c r="P5" s="24"/>
    </row>
    <row r="6" spans="1:16" ht="14.25" customHeight="1">
      <c r="A6" s="9" t="str">
        <f ca="1" t="shared" si="0"/>
        <v>muni notes auth a</v>
      </c>
      <c r="B6" s="109">
        <f>ROW()</f>
        <v>6</v>
      </c>
      <c r="C6" s="9" t="str">
        <f>summary!J6</f>
        <v>1026</v>
      </c>
      <c r="D6" s="9" t="str">
        <f>summary!Q8</f>
        <v>2014</v>
      </c>
      <c r="E6" s="9" t="s">
        <v>1849</v>
      </c>
      <c r="F6" s="9" t="s">
        <v>1995</v>
      </c>
      <c r="G6" s="9" t="str">
        <f t="shared" si="1"/>
        <v>banania6</v>
      </c>
      <c r="H6" s="23"/>
      <c r="I6" s="110"/>
      <c r="J6" s="23"/>
      <c r="K6" s="140">
        <v>-3</v>
      </c>
      <c r="L6" s="189" t="s">
        <v>2073</v>
      </c>
      <c r="M6" s="43"/>
      <c r="N6" s="160">
        <v>477164</v>
      </c>
      <c r="O6" s="39"/>
      <c r="P6" s="24"/>
    </row>
    <row r="7" spans="1:16" ht="14.25" customHeight="1">
      <c r="A7" s="9" t="str">
        <f ca="1" t="shared" si="0"/>
        <v>muni notes auth a</v>
      </c>
      <c r="B7" s="109">
        <f>ROW()</f>
        <v>7</v>
      </c>
      <c r="C7" s="9" t="str">
        <f>summary!J6</f>
        <v>1026</v>
      </c>
      <c r="D7" s="9" t="str">
        <f>summary!Q8</f>
        <v>2014</v>
      </c>
      <c r="E7" s="9" t="s">
        <v>1849</v>
      </c>
      <c r="F7" s="9" t="s">
        <v>1995</v>
      </c>
      <c r="G7" s="9" t="str">
        <f t="shared" si="1"/>
        <v>banania7</v>
      </c>
      <c r="H7" s="23"/>
      <c r="I7" s="110"/>
      <c r="J7" s="23"/>
      <c r="K7" s="140">
        <v>-4</v>
      </c>
      <c r="L7" s="189" t="s">
        <v>2076</v>
      </c>
      <c r="M7" s="43"/>
      <c r="N7" s="160">
        <v>266000</v>
      </c>
      <c r="O7" s="39"/>
      <c r="P7" s="24"/>
    </row>
    <row r="8" spans="1:16" ht="14.25" customHeight="1">
      <c r="A8" s="9" t="str">
        <f ca="1" t="shared" si="0"/>
        <v>muni notes auth a</v>
      </c>
      <c r="B8" s="109">
        <f>ROW()</f>
        <v>8</v>
      </c>
      <c r="C8" s="9" t="str">
        <f>summary!J6</f>
        <v>1026</v>
      </c>
      <c r="D8" s="9" t="str">
        <f>summary!Q8</f>
        <v>2014</v>
      </c>
      <c r="E8" s="9" t="s">
        <v>1849</v>
      </c>
      <c r="F8" s="9" t="s">
        <v>1995</v>
      </c>
      <c r="G8" s="9" t="str">
        <f t="shared" si="1"/>
        <v>banania8</v>
      </c>
      <c r="H8" s="23"/>
      <c r="I8" s="110"/>
      <c r="J8" s="23"/>
      <c r="K8" s="140">
        <v>-5</v>
      </c>
      <c r="L8" s="189"/>
      <c r="M8" s="43"/>
      <c r="N8" s="160"/>
      <c r="O8" s="39"/>
      <c r="P8" s="24"/>
    </row>
    <row r="9" spans="1:16" ht="14.25" customHeight="1">
      <c r="A9" s="9" t="str">
        <f ca="1" t="shared" si="0"/>
        <v>muni notes auth a</v>
      </c>
      <c r="B9" s="109">
        <f>ROW()</f>
        <v>9</v>
      </c>
      <c r="C9" s="9" t="str">
        <f>summary!J6</f>
        <v>1026</v>
      </c>
      <c r="D9" s="9" t="str">
        <f>summary!Q8</f>
        <v>2014</v>
      </c>
      <c r="E9" s="9" t="s">
        <v>1849</v>
      </c>
      <c r="F9" s="9" t="s">
        <v>1995</v>
      </c>
      <c r="G9" s="9" t="str">
        <f t="shared" si="1"/>
        <v>banania9</v>
      </c>
      <c r="H9" s="23"/>
      <c r="I9" s="110"/>
      <c r="J9" s="23"/>
      <c r="K9" s="140">
        <v>-6</v>
      </c>
      <c r="L9" s="189"/>
      <c r="M9" s="43"/>
      <c r="N9" s="160"/>
      <c r="O9" s="39"/>
      <c r="P9" s="24"/>
    </row>
    <row r="10" spans="1:16" ht="14.25" customHeight="1">
      <c r="A10" s="9" t="str">
        <f ca="1" t="shared" si="0"/>
        <v>muni notes auth a</v>
      </c>
      <c r="B10" s="109">
        <f>ROW()</f>
        <v>10</v>
      </c>
      <c r="C10" s="9" t="str">
        <f>summary!J6</f>
        <v>1026</v>
      </c>
      <c r="D10" s="9" t="str">
        <f>summary!Q8</f>
        <v>2014</v>
      </c>
      <c r="E10" s="9" t="s">
        <v>1849</v>
      </c>
      <c r="F10" s="9" t="s">
        <v>1995</v>
      </c>
      <c r="G10" s="9" t="str">
        <f t="shared" si="1"/>
        <v>banania10</v>
      </c>
      <c r="H10" s="23"/>
      <c r="I10" s="110"/>
      <c r="J10" s="23"/>
      <c r="K10" s="140">
        <v>-7</v>
      </c>
      <c r="L10" s="189"/>
      <c r="M10" s="43"/>
      <c r="N10" s="160"/>
      <c r="O10" s="39"/>
      <c r="P10" s="24"/>
    </row>
    <row r="11" spans="1:16" ht="14.25" customHeight="1">
      <c r="A11" s="9" t="str">
        <f ca="1" t="shared" si="0"/>
        <v>muni notes auth a</v>
      </c>
      <c r="B11" s="109">
        <f>ROW()</f>
        <v>11</v>
      </c>
      <c r="C11" s="9" t="str">
        <f>summary!J6</f>
        <v>1026</v>
      </c>
      <c r="D11" s="9" t="str">
        <f>summary!Q8</f>
        <v>2014</v>
      </c>
      <c r="E11" s="9" t="s">
        <v>1849</v>
      </c>
      <c r="F11" s="9" t="s">
        <v>1995</v>
      </c>
      <c r="G11" s="9" t="str">
        <f t="shared" si="1"/>
        <v>banania11</v>
      </c>
      <c r="H11" s="23"/>
      <c r="I11" s="110"/>
      <c r="J11" s="23"/>
      <c r="K11" s="140">
        <v>-8</v>
      </c>
      <c r="L11" s="189"/>
      <c r="M11" s="43"/>
      <c r="N11" s="160"/>
      <c r="O11" s="39"/>
      <c r="P11" s="24"/>
    </row>
    <row r="12" spans="1:16" ht="14.25" customHeight="1">
      <c r="A12" s="9" t="str">
        <f ca="1" t="shared" si="0"/>
        <v>muni notes auth a</v>
      </c>
      <c r="B12" s="109">
        <f>ROW()</f>
        <v>12</v>
      </c>
      <c r="C12" s="9" t="str">
        <f>summary!J6</f>
        <v>1026</v>
      </c>
      <c r="D12" s="9" t="str">
        <f>summary!Q8</f>
        <v>2014</v>
      </c>
      <c r="E12" s="9" t="s">
        <v>1849</v>
      </c>
      <c r="F12" s="9" t="s">
        <v>1995</v>
      </c>
      <c r="G12" s="9" t="str">
        <f t="shared" si="1"/>
        <v>banania12</v>
      </c>
      <c r="H12" s="23"/>
      <c r="I12" s="110"/>
      <c r="J12" s="23"/>
      <c r="K12" s="140">
        <v>-9</v>
      </c>
      <c r="L12" s="189"/>
      <c r="M12" s="43"/>
      <c r="N12" s="160"/>
      <c r="O12" s="39"/>
      <c r="P12" s="24"/>
    </row>
    <row r="13" spans="1:16" ht="14.25" customHeight="1">
      <c r="A13" s="9" t="str">
        <f ca="1" t="shared" si="0"/>
        <v>muni notes auth a</v>
      </c>
      <c r="B13" s="109">
        <f>ROW()</f>
        <v>13</v>
      </c>
      <c r="C13" s="9" t="str">
        <f>summary!J6</f>
        <v>1026</v>
      </c>
      <c r="D13" s="9" t="str">
        <f>summary!Q8</f>
        <v>2014</v>
      </c>
      <c r="E13" s="9" t="s">
        <v>1849</v>
      </c>
      <c r="F13" s="9" t="s">
        <v>1995</v>
      </c>
      <c r="G13" s="9" t="str">
        <f t="shared" si="1"/>
        <v>banania13</v>
      </c>
      <c r="H13" s="23"/>
      <c r="I13" s="110"/>
      <c r="J13" s="23"/>
      <c r="K13" s="140">
        <v>-10</v>
      </c>
      <c r="L13" s="189"/>
      <c r="M13" s="43"/>
      <c r="N13" s="160"/>
      <c r="O13" s="39"/>
      <c r="P13" s="24"/>
    </row>
    <row r="14" spans="1:16" ht="14.25" customHeight="1">
      <c r="A14" s="9" t="str">
        <f ca="1" t="shared" si="0"/>
        <v>muni notes auth a</v>
      </c>
      <c r="B14" s="109">
        <f>ROW()</f>
        <v>14</v>
      </c>
      <c r="C14" s="9" t="str">
        <f>summary!J6</f>
        <v>1026</v>
      </c>
      <c r="D14" s="9" t="str">
        <f>summary!Q8</f>
        <v>2014</v>
      </c>
      <c r="E14" s="9" t="s">
        <v>1849</v>
      </c>
      <c r="F14" s="9" t="s">
        <v>1995</v>
      </c>
      <c r="G14" s="9" t="str">
        <f t="shared" si="1"/>
        <v>banania14</v>
      </c>
      <c r="H14" s="23"/>
      <c r="I14" s="110"/>
      <c r="J14" s="23"/>
      <c r="K14" s="140">
        <v>-11</v>
      </c>
      <c r="L14" s="189"/>
      <c r="M14" s="43"/>
      <c r="N14" s="160"/>
      <c r="O14" s="39"/>
      <c r="P14" s="24"/>
    </row>
    <row r="15" spans="1:16" ht="14.25" customHeight="1">
      <c r="A15" s="9" t="str">
        <f ca="1" t="shared" si="0"/>
        <v>muni notes auth a</v>
      </c>
      <c r="B15" s="109">
        <f>ROW()</f>
        <v>15</v>
      </c>
      <c r="C15" s="9" t="str">
        <f>summary!J6</f>
        <v>1026</v>
      </c>
      <c r="D15" s="9" t="str">
        <f>summary!Q8</f>
        <v>2014</v>
      </c>
      <c r="E15" s="9" t="s">
        <v>1849</v>
      </c>
      <c r="F15" s="9" t="s">
        <v>1995</v>
      </c>
      <c r="G15" s="9" t="str">
        <f t="shared" si="1"/>
        <v>banania15</v>
      </c>
      <c r="H15" s="23"/>
      <c r="I15" s="110"/>
      <c r="J15" s="23"/>
      <c r="K15" s="140">
        <v>-12</v>
      </c>
      <c r="L15" s="189"/>
      <c r="M15" s="43"/>
      <c r="N15" s="160"/>
      <c r="O15" s="39"/>
      <c r="P15" s="24"/>
    </row>
    <row r="16" spans="1:16" ht="14.25" customHeight="1">
      <c r="A16" s="9" t="str">
        <f ca="1" t="shared" si="0"/>
        <v>muni notes auth a</v>
      </c>
      <c r="B16" s="109">
        <f>ROW()</f>
        <v>16</v>
      </c>
      <c r="C16" s="9" t="str">
        <f>summary!J6</f>
        <v>1026</v>
      </c>
      <c r="D16" s="9" t="str">
        <f>summary!Q8</f>
        <v>2014</v>
      </c>
      <c r="E16" s="9" t="s">
        <v>1849</v>
      </c>
      <c r="F16" s="9" t="s">
        <v>1995</v>
      </c>
      <c r="G16" s="9" t="str">
        <f t="shared" si="1"/>
        <v>banania16</v>
      </c>
      <c r="H16" s="23"/>
      <c r="I16" s="110"/>
      <c r="J16" s="23"/>
      <c r="K16" s="140">
        <v>-13</v>
      </c>
      <c r="L16" s="189"/>
      <c r="M16" s="43"/>
      <c r="N16" s="160"/>
      <c r="O16" s="39"/>
      <c r="P16" s="24"/>
    </row>
    <row r="17" spans="1:16" ht="14.25" customHeight="1">
      <c r="A17" s="9" t="str">
        <f ca="1" t="shared" si="0"/>
        <v>muni notes auth a</v>
      </c>
      <c r="B17" s="109">
        <f>ROW()</f>
        <v>17</v>
      </c>
      <c r="C17" s="9" t="str">
        <f>summary!J6</f>
        <v>1026</v>
      </c>
      <c r="D17" s="9" t="str">
        <f>summary!Q8</f>
        <v>2014</v>
      </c>
      <c r="E17" s="9" t="s">
        <v>1849</v>
      </c>
      <c r="F17" s="9" t="s">
        <v>1995</v>
      </c>
      <c r="G17" s="9" t="str">
        <f t="shared" si="1"/>
        <v>banania17</v>
      </c>
      <c r="H17" s="23"/>
      <c r="I17" s="110"/>
      <c r="J17" s="23"/>
      <c r="K17" s="140">
        <v>-14</v>
      </c>
      <c r="L17" s="189"/>
      <c r="M17" s="43"/>
      <c r="N17" s="160"/>
      <c r="O17" s="39"/>
      <c r="P17" s="24"/>
    </row>
    <row r="18" spans="1:16" ht="14.25" customHeight="1">
      <c r="A18" s="9" t="str">
        <f ca="1" t="shared" si="0"/>
        <v>muni notes auth a</v>
      </c>
      <c r="B18" s="109">
        <f>ROW()</f>
        <v>18</v>
      </c>
      <c r="C18" s="9" t="str">
        <f>summary!J6</f>
        <v>1026</v>
      </c>
      <c r="D18" s="9" t="str">
        <f>summary!Q8</f>
        <v>2014</v>
      </c>
      <c r="E18" s="9" t="s">
        <v>1849</v>
      </c>
      <c r="F18" s="9" t="s">
        <v>1995</v>
      </c>
      <c r="G18" s="9" t="str">
        <f t="shared" si="1"/>
        <v>banania18</v>
      </c>
      <c r="H18" s="23"/>
      <c r="I18" s="110"/>
      <c r="J18" s="23"/>
      <c r="K18" s="140">
        <v>-15</v>
      </c>
      <c r="L18" s="189"/>
      <c r="M18" s="43"/>
      <c r="N18" s="160"/>
      <c r="O18" s="39"/>
      <c r="P18" s="24"/>
    </row>
    <row r="19" spans="1:16" ht="14.25" customHeight="1">
      <c r="A19" s="9" t="str">
        <f ca="1" t="shared" si="0"/>
        <v>muni notes auth a</v>
      </c>
      <c r="B19" s="109">
        <f>ROW()</f>
        <v>19</v>
      </c>
      <c r="C19" s="9" t="str">
        <f>summary!J6</f>
        <v>1026</v>
      </c>
      <c r="D19" s="9" t="str">
        <f>summary!Q8</f>
        <v>2014</v>
      </c>
      <c r="E19" s="9" t="s">
        <v>1849</v>
      </c>
      <c r="F19" s="9" t="s">
        <v>1995</v>
      </c>
      <c r="G19" s="9" t="str">
        <f t="shared" si="1"/>
        <v>banania19</v>
      </c>
      <c r="H19" s="23"/>
      <c r="I19" s="110"/>
      <c r="J19" s="23"/>
      <c r="K19" s="140">
        <v>-16</v>
      </c>
      <c r="L19" s="189"/>
      <c r="M19" s="43"/>
      <c r="N19" s="160"/>
      <c r="O19" s="39"/>
      <c r="P19" s="24"/>
    </row>
    <row r="20" spans="1:16" ht="14.25" customHeight="1">
      <c r="A20" s="9" t="str">
        <f ca="1" t="shared" si="0"/>
        <v>muni notes auth a</v>
      </c>
      <c r="B20" s="109">
        <f>ROW()</f>
        <v>20</v>
      </c>
      <c r="C20" s="9" t="str">
        <f>summary!J6</f>
        <v>1026</v>
      </c>
      <c r="D20" s="9" t="str">
        <f>summary!Q8</f>
        <v>2014</v>
      </c>
      <c r="E20" s="9" t="s">
        <v>1849</v>
      </c>
      <c r="F20" s="9" t="s">
        <v>1995</v>
      </c>
      <c r="G20" s="9" t="str">
        <f t="shared" si="1"/>
        <v>banania20</v>
      </c>
      <c r="H20" s="23"/>
      <c r="I20" s="110"/>
      <c r="J20" s="23"/>
      <c r="K20" s="140">
        <v>-17</v>
      </c>
      <c r="L20" s="189"/>
      <c r="M20" s="43"/>
      <c r="N20" s="160"/>
      <c r="O20" s="39"/>
      <c r="P20" s="24"/>
    </row>
    <row r="21" spans="1:16" ht="14.25" customHeight="1">
      <c r="A21" s="9" t="str">
        <f ca="1" t="shared" si="0"/>
        <v>muni notes auth a</v>
      </c>
      <c r="B21" s="109">
        <f>ROW()</f>
        <v>21</v>
      </c>
      <c r="C21" s="9" t="str">
        <f>summary!J6</f>
        <v>1026</v>
      </c>
      <c r="D21" s="9" t="str">
        <f>summary!Q8</f>
        <v>2014</v>
      </c>
      <c r="E21" s="9" t="s">
        <v>1849</v>
      </c>
      <c r="F21" s="9" t="s">
        <v>1995</v>
      </c>
      <c r="G21" s="9" t="str">
        <f t="shared" si="1"/>
        <v>banania21</v>
      </c>
      <c r="H21" s="23"/>
      <c r="I21" s="110"/>
      <c r="J21" s="23"/>
      <c r="K21" s="140">
        <v>-18</v>
      </c>
      <c r="L21" s="189"/>
      <c r="M21" s="43"/>
      <c r="N21" s="160"/>
      <c r="O21" s="39"/>
      <c r="P21" s="24"/>
    </row>
    <row r="22" spans="1:16" ht="14.25" customHeight="1">
      <c r="A22" s="9" t="str">
        <f ca="1" t="shared" si="0"/>
        <v>muni notes auth a</v>
      </c>
      <c r="B22" s="109">
        <f>ROW()</f>
        <v>22</v>
      </c>
      <c r="C22" s="9" t="str">
        <f>summary!J6</f>
        <v>1026</v>
      </c>
      <c r="D22" s="9" t="str">
        <f>summary!Q8</f>
        <v>2014</v>
      </c>
      <c r="E22" s="9" t="s">
        <v>1849</v>
      </c>
      <c r="F22" s="9" t="s">
        <v>1995</v>
      </c>
      <c r="G22" s="9" t="str">
        <f t="shared" si="1"/>
        <v>banania22</v>
      </c>
      <c r="H22" s="23"/>
      <c r="I22" s="110"/>
      <c r="J22" s="23"/>
      <c r="K22" s="140">
        <v>-19</v>
      </c>
      <c r="L22" s="189"/>
      <c r="M22" s="43"/>
      <c r="N22" s="160"/>
      <c r="O22" s="39"/>
      <c r="P22" s="24"/>
    </row>
    <row r="23" spans="1:16" ht="14.25" customHeight="1">
      <c r="A23" s="9" t="str">
        <f ca="1" t="shared" si="0"/>
        <v>muni notes auth a</v>
      </c>
      <c r="B23" s="109">
        <f>ROW()</f>
        <v>23</v>
      </c>
      <c r="C23" s="9" t="str">
        <f>summary!J6</f>
        <v>1026</v>
      </c>
      <c r="D23" s="9" t="str">
        <f>summary!Q8</f>
        <v>2014</v>
      </c>
      <c r="E23" s="9" t="s">
        <v>1849</v>
      </c>
      <c r="F23" s="9" t="s">
        <v>1995</v>
      </c>
      <c r="G23" s="9" t="str">
        <f t="shared" si="1"/>
        <v>banania23</v>
      </c>
      <c r="H23" s="23"/>
      <c r="I23" s="110"/>
      <c r="J23" s="23"/>
      <c r="K23" s="140">
        <v>-20</v>
      </c>
      <c r="L23" s="189"/>
      <c r="M23" s="43"/>
      <c r="N23" s="160"/>
      <c r="O23" s="39"/>
      <c r="P23" s="24"/>
    </row>
    <row r="24" spans="1:16" ht="14.25" customHeight="1">
      <c r="A24" s="9" t="str">
        <f ca="1" t="shared" si="0"/>
        <v>muni notes auth a</v>
      </c>
      <c r="B24" s="109">
        <f>ROW()</f>
        <v>24</v>
      </c>
      <c r="C24" s="9" t="str">
        <f>summary!J6</f>
        <v>1026</v>
      </c>
      <c r="D24" s="9" t="str">
        <f>summary!Q8</f>
        <v>2014</v>
      </c>
      <c r="E24" s="9" t="s">
        <v>1849</v>
      </c>
      <c r="F24" s="9" t="s">
        <v>1995</v>
      </c>
      <c r="G24" s="9" t="str">
        <f t="shared" si="1"/>
        <v>banania24</v>
      </c>
      <c r="H24" s="23"/>
      <c r="I24" s="110"/>
      <c r="J24" s="23"/>
      <c r="K24" s="140">
        <v>-21</v>
      </c>
      <c r="L24" s="189"/>
      <c r="M24" s="43"/>
      <c r="N24" s="160"/>
      <c r="O24" s="39"/>
      <c r="P24" s="24"/>
    </row>
    <row r="25" spans="1:16" ht="14.25" customHeight="1">
      <c r="A25" s="9" t="str">
        <f ca="1" t="shared" si="0"/>
        <v>muni notes auth a</v>
      </c>
      <c r="B25" s="109">
        <f>ROW()</f>
        <v>25</v>
      </c>
      <c r="C25" s="9" t="str">
        <f>summary!J6</f>
        <v>1026</v>
      </c>
      <c r="D25" s="9" t="str">
        <f>summary!Q8</f>
        <v>2014</v>
      </c>
      <c r="E25" s="9" t="s">
        <v>1849</v>
      </c>
      <c r="F25" s="9" t="s">
        <v>1995</v>
      </c>
      <c r="G25" s="9" t="str">
        <f t="shared" si="1"/>
        <v>banania25</v>
      </c>
      <c r="H25" s="23"/>
      <c r="I25" s="110"/>
      <c r="J25" s="23"/>
      <c r="K25" s="140">
        <v>-22</v>
      </c>
      <c r="L25" s="189"/>
      <c r="M25" s="43"/>
      <c r="N25" s="160"/>
      <c r="O25" s="39"/>
      <c r="P25" s="24"/>
    </row>
    <row r="26" spans="1:16" ht="14.25" customHeight="1">
      <c r="A26" s="9" t="str">
        <f ca="1" t="shared" si="0"/>
        <v>muni notes auth a</v>
      </c>
      <c r="B26" s="109">
        <f>ROW()</f>
        <v>26</v>
      </c>
      <c r="C26" s="9" t="str">
        <f>summary!J6</f>
        <v>1026</v>
      </c>
      <c r="D26" s="9" t="str">
        <f>summary!Q8</f>
        <v>2014</v>
      </c>
      <c r="E26" s="9" t="s">
        <v>1849</v>
      </c>
      <c r="F26" s="9" t="s">
        <v>1995</v>
      </c>
      <c r="G26" s="9" t="str">
        <f t="shared" si="1"/>
        <v>banania26</v>
      </c>
      <c r="H26" s="23"/>
      <c r="I26" s="110"/>
      <c r="J26" s="23"/>
      <c r="K26" s="140">
        <v>-23</v>
      </c>
      <c r="L26" s="189"/>
      <c r="M26" s="43"/>
      <c r="N26" s="160"/>
      <c r="O26" s="39"/>
      <c r="P26" s="24"/>
    </row>
    <row r="27" spans="1:16" ht="14.25" customHeight="1">
      <c r="A27" s="9" t="str">
        <f ca="1" t="shared" si="0"/>
        <v>muni notes auth a</v>
      </c>
      <c r="B27" s="109">
        <f>ROW()</f>
        <v>27</v>
      </c>
      <c r="C27" s="9" t="str">
        <f>summary!J6</f>
        <v>1026</v>
      </c>
      <c r="D27" s="9" t="str">
        <f>summary!Q8</f>
        <v>2014</v>
      </c>
      <c r="E27" s="9" t="s">
        <v>1849</v>
      </c>
      <c r="F27" s="9" t="s">
        <v>1995</v>
      </c>
      <c r="G27" s="9" t="str">
        <f t="shared" si="1"/>
        <v>banania27</v>
      </c>
      <c r="H27" s="23"/>
      <c r="I27" s="110"/>
      <c r="J27" s="23"/>
      <c r="K27" s="140">
        <v>-24</v>
      </c>
      <c r="L27" s="189"/>
      <c r="M27" s="43"/>
      <c r="N27" s="160"/>
      <c r="O27" s="39"/>
      <c r="P27" s="24"/>
    </row>
    <row r="28" spans="1:16" ht="14.25" customHeight="1">
      <c r="A28" s="9" t="str">
        <f ca="1" t="shared" si="0"/>
        <v>muni notes auth a</v>
      </c>
      <c r="B28" s="109">
        <f>ROW()</f>
        <v>28</v>
      </c>
      <c r="C28" s="9" t="str">
        <f>summary!J6</f>
        <v>1026</v>
      </c>
      <c r="D28" s="9" t="str">
        <f>summary!Q8</f>
        <v>2014</v>
      </c>
      <c r="E28" s="9" t="s">
        <v>1849</v>
      </c>
      <c r="F28" s="9" t="s">
        <v>1995</v>
      </c>
      <c r="G28" s="9" t="str">
        <f t="shared" si="1"/>
        <v>banania28</v>
      </c>
      <c r="H28" s="23"/>
      <c r="I28" s="110"/>
      <c r="J28" s="23"/>
      <c r="K28" s="140">
        <v>-25</v>
      </c>
      <c r="L28" s="189"/>
      <c r="M28" s="43"/>
      <c r="N28" s="160"/>
      <c r="O28" s="39"/>
      <c r="P28" s="24"/>
    </row>
    <row r="29" spans="1:16" ht="13.5" customHeight="1">
      <c r="A29" s="9" t="str">
        <f ca="1" t="shared" si="0"/>
        <v>muni notes auth a</v>
      </c>
      <c r="B29" s="109">
        <f>ROW()</f>
        <v>29</v>
      </c>
      <c r="C29" s="9" t="str">
        <f>summary!J6</f>
        <v>1026</v>
      </c>
      <c r="D29" s="9" t="str">
        <f>summary!Q8</f>
        <v>2014</v>
      </c>
      <c r="E29" s="9" t="s">
        <v>1849</v>
      </c>
      <c r="F29" s="9" t="s">
        <v>1995</v>
      </c>
      <c r="G29" s="9" t="str">
        <f t="shared" si="1"/>
        <v>banania29</v>
      </c>
      <c r="H29" s="23"/>
      <c r="I29" s="110"/>
      <c r="J29" s="23"/>
      <c r="K29" s="140">
        <v>-26</v>
      </c>
      <c r="L29" s="189"/>
      <c r="M29" s="43"/>
      <c r="N29" s="160"/>
      <c r="O29" s="110"/>
      <c r="P29" s="39"/>
    </row>
    <row r="30" spans="1:16" ht="14.25" customHeight="1">
      <c r="A30" s="9" t="str">
        <f ca="1" t="shared" si="0"/>
        <v>muni notes auth a</v>
      </c>
      <c r="B30" s="109">
        <f>ROW()</f>
        <v>30</v>
      </c>
      <c r="C30" s="9" t="str">
        <f>summary!J6</f>
        <v>1026</v>
      </c>
      <c r="D30" s="9" t="str">
        <f>summary!Q8</f>
        <v>2014</v>
      </c>
      <c r="E30" s="9" t="s">
        <v>1849</v>
      </c>
      <c r="F30" s="9" t="s">
        <v>1995</v>
      </c>
      <c r="G30" s="9" t="str">
        <f t="shared" si="1"/>
        <v>banania30</v>
      </c>
      <c r="H30" s="23"/>
      <c r="I30" s="110"/>
      <c r="J30" s="23"/>
      <c r="K30" s="140">
        <v>-27</v>
      </c>
      <c r="L30" s="189"/>
      <c r="M30" s="43"/>
      <c r="N30" s="160"/>
      <c r="O30" s="110"/>
      <c r="P30" s="39"/>
    </row>
    <row r="31" spans="1:16" ht="14.25" customHeight="1">
      <c r="A31" s="9" t="str">
        <f ca="1" t="shared" si="0"/>
        <v>muni notes auth a</v>
      </c>
      <c r="B31" s="109">
        <f>ROW()</f>
        <v>31</v>
      </c>
      <c r="C31" s="9" t="str">
        <f>summary!J6</f>
        <v>1026</v>
      </c>
      <c r="D31" s="9" t="str">
        <f>summary!Q8</f>
        <v>2014</v>
      </c>
      <c r="E31" s="9" t="s">
        <v>1849</v>
      </c>
      <c r="F31" s="9" t="s">
        <v>1995</v>
      </c>
      <c r="G31" s="9" t="str">
        <f t="shared" si="1"/>
        <v>banania31</v>
      </c>
      <c r="H31" s="23"/>
      <c r="I31" s="110"/>
      <c r="J31" s="50"/>
      <c r="K31" s="140">
        <v>-28</v>
      </c>
      <c r="L31" s="189"/>
      <c r="M31" s="43"/>
      <c r="N31" s="160"/>
      <c r="O31" s="89"/>
      <c r="P31" s="39"/>
    </row>
    <row r="32" spans="1:16" ht="14.25" customHeight="1">
      <c r="A32" s="9" t="str">
        <f ca="1" t="shared" si="0"/>
        <v>muni notes auth a</v>
      </c>
      <c r="B32" s="109">
        <f>ROW()</f>
        <v>32</v>
      </c>
      <c r="C32" s="9" t="str">
        <f>summary!J6</f>
        <v>1026</v>
      </c>
      <c r="D32" s="9" t="str">
        <f>summary!Q8</f>
        <v>2014</v>
      </c>
      <c r="E32" s="9" t="s">
        <v>1849</v>
      </c>
      <c r="F32" s="9" t="s">
        <v>1995</v>
      </c>
      <c r="G32" s="9" t="str">
        <f t="shared" si="1"/>
        <v>banania32</v>
      </c>
      <c r="H32" s="23"/>
      <c r="I32" s="110"/>
      <c r="J32" s="23"/>
      <c r="K32" s="140">
        <v>-29</v>
      </c>
      <c r="L32" s="189"/>
      <c r="M32" s="43"/>
      <c r="N32" s="160"/>
      <c r="O32" s="172"/>
      <c r="P32" s="39"/>
    </row>
    <row r="33" spans="1:16" ht="14.25" customHeight="1">
      <c r="A33" s="9" t="str">
        <f ca="1" t="shared" si="0"/>
        <v>muni notes auth a</v>
      </c>
      <c r="B33" s="109">
        <f>ROW()</f>
        <v>33</v>
      </c>
      <c r="C33" s="9" t="str">
        <f>summary!J6</f>
        <v>1026</v>
      </c>
      <c r="D33" s="9" t="str">
        <f>summary!Q8</f>
        <v>2014</v>
      </c>
      <c r="E33" s="9" t="s">
        <v>1849</v>
      </c>
      <c r="F33" s="9" t="s">
        <v>1995</v>
      </c>
      <c r="G33" s="9" t="str">
        <f t="shared" si="1"/>
        <v>banania33</v>
      </c>
      <c r="H33" s="23"/>
      <c r="I33" s="110"/>
      <c r="J33" s="23"/>
      <c r="K33" s="140">
        <v>-30</v>
      </c>
      <c r="L33" s="189"/>
      <c r="M33" s="43"/>
      <c r="N33" s="160"/>
      <c r="O33" s="172"/>
      <c r="P33" s="39"/>
    </row>
    <row r="34" spans="1:16" ht="14.25" customHeight="1">
      <c r="A34" s="9" t="str">
        <f ca="1" t="shared" si="0"/>
        <v>muni notes auth a</v>
      </c>
      <c r="B34" s="109">
        <f>ROW()</f>
        <v>34</v>
      </c>
      <c r="C34" s="9" t="str">
        <f>summary!J6</f>
        <v>1026</v>
      </c>
      <c r="D34" s="9" t="str">
        <f>summary!Q8</f>
        <v>2014</v>
      </c>
      <c r="E34" s="9" t="s">
        <v>1849</v>
      </c>
      <c r="F34" s="9" t="s">
        <v>1995</v>
      </c>
      <c r="G34" s="9" t="str">
        <f t="shared" si="1"/>
        <v>banania34</v>
      </c>
      <c r="H34" s="23"/>
      <c r="I34" s="110"/>
      <c r="J34" s="23"/>
      <c r="K34" s="140">
        <v>-31</v>
      </c>
      <c r="L34" s="189"/>
      <c r="M34" s="43"/>
      <c r="N34" s="160"/>
      <c r="O34" s="172"/>
      <c r="P34" s="39"/>
    </row>
    <row r="35" spans="1:16" ht="14.25" customHeight="1">
      <c r="A35" s="9" t="str">
        <f ca="1" t="shared" si="0"/>
        <v>muni notes auth a</v>
      </c>
      <c r="B35" s="109">
        <f>ROW()</f>
        <v>35</v>
      </c>
      <c r="C35" s="9" t="str">
        <f>summary!J6</f>
        <v>1026</v>
      </c>
      <c r="D35" s="9" t="str">
        <f>summary!Q8</f>
        <v>2014</v>
      </c>
      <c r="E35" s="9" t="s">
        <v>1849</v>
      </c>
      <c r="F35" s="9" t="s">
        <v>1995</v>
      </c>
      <c r="G35" s="9" t="str">
        <f t="shared" si="1"/>
        <v>banania35</v>
      </c>
      <c r="H35" s="23"/>
      <c r="I35" s="110"/>
      <c r="J35" s="23"/>
      <c r="K35" s="140">
        <v>-32</v>
      </c>
      <c r="L35" s="189"/>
      <c r="M35" s="43"/>
      <c r="N35" s="160"/>
      <c r="O35" s="172"/>
      <c r="P35" s="39"/>
    </row>
    <row r="36" spans="1:16" ht="14.25" customHeight="1">
      <c r="A36" s="9" t="str">
        <f ca="1" t="shared" si="0"/>
        <v>muni notes auth a</v>
      </c>
      <c r="B36" s="109">
        <f>ROW()</f>
        <v>36</v>
      </c>
      <c r="C36" s="9" t="str">
        <f>summary!J6</f>
        <v>1026</v>
      </c>
      <c r="D36" s="9" t="str">
        <f>summary!Q8</f>
        <v>2014</v>
      </c>
      <c r="E36" s="9" t="s">
        <v>1849</v>
      </c>
      <c r="F36" s="9" t="s">
        <v>1995</v>
      </c>
      <c r="G36" s="9" t="str">
        <f t="shared" si="1"/>
        <v>banania36</v>
      </c>
      <c r="H36" s="23"/>
      <c r="I36" s="110"/>
      <c r="J36" s="23"/>
      <c r="K36" s="140">
        <v>-33</v>
      </c>
      <c r="L36" s="189"/>
      <c r="M36" s="43"/>
      <c r="N36" s="160"/>
      <c r="O36" s="172"/>
      <c r="P36" s="39"/>
    </row>
    <row r="37" spans="1:16" ht="14.25" customHeight="1">
      <c r="A37" s="9" t="str">
        <f ca="1" t="shared" si="0"/>
        <v>muni notes auth a</v>
      </c>
      <c r="B37" s="109">
        <f>ROW()</f>
        <v>37</v>
      </c>
      <c r="C37" s="9" t="str">
        <f>summary!J6</f>
        <v>1026</v>
      </c>
      <c r="D37" s="9" t="str">
        <f>summary!Q8</f>
        <v>2014</v>
      </c>
      <c r="E37" s="9" t="s">
        <v>1849</v>
      </c>
      <c r="F37" s="9" t="s">
        <v>1995</v>
      </c>
      <c r="G37" s="9" t="str">
        <f t="shared" si="1"/>
        <v>banania37</v>
      </c>
      <c r="H37" s="23"/>
      <c r="I37" s="110"/>
      <c r="J37" s="23"/>
      <c r="K37" s="140">
        <v>-34</v>
      </c>
      <c r="L37" s="189"/>
      <c r="M37" s="43"/>
      <c r="N37" s="160"/>
      <c r="O37" s="172"/>
      <c r="P37" s="39"/>
    </row>
    <row r="38" spans="1:16" ht="14.25" customHeight="1">
      <c r="A38" s="9" t="str">
        <f ca="1" t="shared" si="0"/>
        <v>muni notes auth a</v>
      </c>
      <c r="B38" s="109">
        <f>ROW()</f>
        <v>38</v>
      </c>
      <c r="C38" s="9" t="str">
        <f>summary!J6</f>
        <v>1026</v>
      </c>
      <c r="D38" s="9" t="str">
        <f>summary!Q8</f>
        <v>2014</v>
      </c>
      <c r="E38" s="9" t="s">
        <v>1849</v>
      </c>
      <c r="F38" s="9" t="s">
        <v>1995</v>
      </c>
      <c r="G38" s="9" t="str">
        <f t="shared" si="1"/>
        <v>banania38</v>
      </c>
      <c r="H38" s="23"/>
      <c r="I38" s="110"/>
      <c r="J38" s="23"/>
      <c r="K38" s="140">
        <v>-35</v>
      </c>
      <c r="L38" s="189"/>
      <c r="M38" s="43"/>
      <c r="N38" s="160"/>
      <c r="O38" s="172"/>
      <c r="P38" s="39"/>
    </row>
    <row r="39" spans="1:16" ht="14.25" customHeight="1">
      <c r="A39" s="9" t="str">
        <f ca="1" t="shared" si="0"/>
        <v>muni notes auth a</v>
      </c>
      <c r="B39" s="109">
        <f>ROW()</f>
        <v>39</v>
      </c>
      <c r="C39" s="9" t="str">
        <f>summary!J6</f>
        <v>1026</v>
      </c>
      <c r="D39" s="9" t="str">
        <f>summary!Q8</f>
        <v>2014</v>
      </c>
      <c r="E39" s="9" t="s">
        <v>1849</v>
      </c>
      <c r="F39" s="9" t="s">
        <v>1995</v>
      </c>
      <c r="G39" s="9" t="str">
        <f t="shared" si="1"/>
        <v>banania39</v>
      </c>
      <c r="H39" s="23"/>
      <c r="I39" s="110"/>
      <c r="J39" s="23"/>
      <c r="K39" s="140">
        <v>-36</v>
      </c>
      <c r="L39" s="189"/>
      <c r="M39" s="43"/>
      <c r="N39" s="160"/>
      <c r="O39" s="172"/>
      <c r="P39" s="39"/>
    </row>
    <row r="40" spans="1:16" ht="14.25" customHeight="1">
      <c r="A40" s="9" t="str">
        <f ca="1" t="shared" si="0"/>
        <v>muni notes auth a</v>
      </c>
      <c r="B40" s="109">
        <f>ROW()</f>
        <v>40</v>
      </c>
      <c r="C40" s="9" t="str">
        <f>summary!J6</f>
        <v>1026</v>
      </c>
      <c r="D40" s="9" t="str">
        <f>summary!Q8</f>
        <v>2014</v>
      </c>
      <c r="E40" s="9" t="s">
        <v>1849</v>
      </c>
      <c r="F40" s="9" t="s">
        <v>1995</v>
      </c>
      <c r="G40" s="9" t="str">
        <f t="shared" si="1"/>
        <v>banania40</v>
      </c>
      <c r="H40" s="23"/>
      <c r="I40" s="110"/>
      <c r="J40" s="23"/>
      <c r="K40" s="140">
        <v>-37</v>
      </c>
      <c r="L40" s="189"/>
      <c r="M40" s="43"/>
      <c r="N40" s="160"/>
      <c r="O40" s="172"/>
      <c r="P40" s="39"/>
    </row>
    <row r="41" spans="1:16" ht="14.25" customHeight="1">
      <c r="A41" s="9" t="str">
        <f ca="1" t="shared" si="0"/>
        <v>muni notes auth a</v>
      </c>
      <c r="B41" s="109">
        <f>ROW()</f>
        <v>41</v>
      </c>
      <c r="C41" s="9" t="str">
        <f>summary!J6</f>
        <v>1026</v>
      </c>
      <c r="D41" s="9" t="str">
        <f>summary!Q8</f>
        <v>2014</v>
      </c>
      <c r="E41" s="9" t="s">
        <v>1849</v>
      </c>
      <c r="F41" s="9" t="s">
        <v>1995</v>
      </c>
      <c r="G41" s="9" t="str">
        <f t="shared" si="1"/>
        <v>banania41</v>
      </c>
      <c r="H41" s="23"/>
      <c r="I41" s="110"/>
      <c r="J41" s="23"/>
      <c r="K41" s="140">
        <v>-38</v>
      </c>
      <c r="L41" s="189"/>
      <c r="M41" s="43"/>
      <c r="N41" s="160"/>
      <c r="O41" s="172"/>
      <c r="P41" s="39"/>
    </row>
    <row r="42" spans="1:16" ht="14.25" customHeight="1">
      <c r="A42" s="9" t="str">
        <f ca="1" t="shared" si="0"/>
        <v>muni notes auth a</v>
      </c>
      <c r="B42" s="109">
        <f>ROW()</f>
        <v>42</v>
      </c>
      <c r="C42" s="9" t="str">
        <f>summary!J6</f>
        <v>1026</v>
      </c>
      <c r="D42" s="9" t="str">
        <f>summary!Q8</f>
        <v>2014</v>
      </c>
      <c r="E42" s="9" t="s">
        <v>1849</v>
      </c>
      <c r="F42" s="9" t="s">
        <v>1995</v>
      </c>
      <c r="G42" s="9" t="str">
        <f t="shared" si="1"/>
        <v>banania42</v>
      </c>
      <c r="H42" s="23"/>
      <c r="I42" s="110"/>
      <c r="J42" s="23"/>
      <c r="K42" s="140">
        <v>-39</v>
      </c>
      <c r="L42" s="189"/>
      <c r="M42" s="43"/>
      <c r="N42" s="160"/>
      <c r="O42" s="172"/>
      <c r="P42" s="39"/>
    </row>
    <row r="43" spans="1:16" ht="14.25" customHeight="1">
      <c r="A43" s="9" t="str">
        <f ca="1" t="shared" si="0"/>
        <v>muni notes auth a</v>
      </c>
      <c r="B43" s="109">
        <f>ROW()</f>
        <v>43</v>
      </c>
      <c r="C43" s="9" t="str">
        <f>summary!J6</f>
        <v>1026</v>
      </c>
      <c r="D43" s="9" t="str">
        <f>summary!Q8</f>
        <v>2014</v>
      </c>
      <c r="E43" s="9" t="s">
        <v>1849</v>
      </c>
      <c r="F43" s="9" t="s">
        <v>1995</v>
      </c>
      <c r="G43" s="9" t="str">
        <f t="shared" si="1"/>
        <v>banania43</v>
      </c>
      <c r="H43" s="23"/>
      <c r="I43" s="110"/>
      <c r="J43" s="23"/>
      <c r="K43" s="140">
        <v>-40</v>
      </c>
      <c r="L43" s="189"/>
      <c r="M43" s="43"/>
      <c r="N43" s="160"/>
      <c r="O43" s="172"/>
      <c r="P43" s="39"/>
    </row>
    <row r="44" spans="1:16" ht="14.25" customHeight="1">
      <c r="A44" s="9" t="str">
        <f ca="1" t="shared" si="0"/>
        <v>muni notes auth a</v>
      </c>
      <c r="B44" s="109">
        <f>ROW()</f>
        <v>44</v>
      </c>
      <c r="C44" s="9" t="str">
        <f>summary!J6</f>
        <v>1026</v>
      </c>
      <c r="D44" s="9" t="str">
        <f>summary!Q8</f>
        <v>2014</v>
      </c>
      <c r="E44" s="9" t="s">
        <v>1849</v>
      </c>
      <c r="F44" s="9" t="s">
        <v>1995</v>
      </c>
      <c r="G44" s="9" t="str">
        <f t="shared" si="1"/>
        <v>banania44</v>
      </c>
      <c r="H44" s="23"/>
      <c r="I44" s="110"/>
      <c r="J44" s="23"/>
      <c r="K44" s="140">
        <v>-41</v>
      </c>
      <c r="L44" s="189"/>
      <c r="M44" s="43"/>
      <c r="N44" s="160"/>
      <c r="O44" s="172"/>
      <c r="P44" s="39"/>
    </row>
    <row r="45" spans="1:16" ht="14.25" customHeight="1">
      <c r="A45" s="9" t="str">
        <f ca="1" t="shared" si="0"/>
        <v>muni notes auth a</v>
      </c>
      <c r="B45" s="109">
        <f>ROW()</f>
        <v>45</v>
      </c>
      <c r="C45" s="9" t="str">
        <f>summary!J6</f>
        <v>1026</v>
      </c>
      <c r="D45" s="9" t="str">
        <f>summary!Q8</f>
        <v>2014</v>
      </c>
      <c r="E45" s="9" t="s">
        <v>1849</v>
      </c>
      <c r="F45" s="9" t="s">
        <v>1995</v>
      </c>
      <c r="G45" s="9" t="str">
        <f t="shared" si="1"/>
        <v>banania45</v>
      </c>
      <c r="H45" s="23"/>
      <c r="I45" s="110"/>
      <c r="J45" s="23"/>
      <c r="K45" s="140">
        <v>-42</v>
      </c>
      <c r="L45" s="189"/>
      <c r="M45" s="43"/>
      <c r="N45" s="160"/>
      <c r="O45" s="172"/>
      <c r="P45" s="39"/>
    </row>
    <row r="46" spans="1:16" ht="14.25" customHeight="1">
      <c r="A46" s="9" t="str">
        <f ca="1">MID(CELL("filename",A46),FIND("]",CELL("filename",A46))+1,256)</f>
        <v>muni notes auth a</v>
      </c>
      <c r="B46" s="109">
        <f>ROW()</f>
        <v>46</v>
      </c>
      <c r="C46" s="9" t="str">
        <f>summary!J6</f>
        <v>1026</v>
      </c>
      <c r="D46" s="9" t="str">
        <f>summary!Q8</f>
        <v>2014</v>
      </c>
      <c r="E46" s="9" t="s">
        <v>1849</v>
      </c>
      <c r="F46" s="9" t="s">
        <v>1995</v>
      </c>
      <c r="G46" s="9" t="str">
        <f t="shared" si="1"/>
        <v>banania46</v>
      </c>
      <c r="H46" s="23"/>
      <c r="I46" s="110"/>
      <c r="J46" s="23"/>
      <c r="K46" s="140">
        <v>-43</v>
      </c>
      <c r="L46" s="189"/>
      <c r="M46" s="43"/>
      <c r="N46" s="160"/>
      <c r="O46" s="172"/>
      <c r="P46" s="39"/>
    </row>
    <row r="47" spans="1:16" ht="14.25" customHeight="1">
      <c r="A47" s="9" t="str">
        <f ca="1">MID(CELL("filename",A47),FIND("]",CELL("filename",A47))+1,256)</f>
        <v>muni notes auth a</v>
      </c>
      <c r="B47" s="109">
        <f>ROW()</f>
        <v>47</v>
      </c>
      <c r="C47" s="9" t="str">
        <f>summary!J6</f>
        <v>1026</v>
      </c>
      <c r="D47" s="9" t="str">
        <f>summary!Q8</f>
        <v>2014</v>
      </c>
      <c r="E47" s="9" t="s">
        <v>1849</v>
      </c>
      <c r="F47" s="9" t="s">
        <v>1995</v>
      </c>
      <c r="G47" s="9" t="str">
        <f t="shared" si="1"/>
        <v>banania47</v>
      </c>
      <c r="H47" s="23"/>
      <c r="I47" s="110"/>
      <c r="J47" s="23"/>
      <c r="K47" s="140">
        <v>-44</v>
      </c>
      <c r="L47" s="189"/>
      <c r="M47" s="43"/>
      <c r="N47" s="160"/>
      <c r="O47" s="23"/>
      <c r="P47" s="39"/>
    </row>
    <row r="48" spans="1:16" ht="14.25" customHeight="1">
      <c r="A48" s="9" t="str">
        <f ca="1">MID(CELL("filename",A48),FIND("]",CELL("filename",A48))+1,256)</f>
        <v>muni notes auth a</v>
      </c>
      <c r="B48" s="109">
        <f>ROW()</f>
        <v>48</v>
      </c>
      <c r="C48" s="9" t="str">
        <f>summary!J6</f>
        <v>1026</v>
      </c>
      <c r="D48" s="9" t="str">
        <f>summary!Q8</f>
        <v>2014</v>
      </c>
      <c r="E48" s="9" t="s">
        <v>1849</v>
      </c>
      <c r="F48" s="9" t="s">
        <v>1995</v>
      </c>
      <c r="G48" s="9" t="str">
        <f t="shared" si="1"/>
        <v>banania48</v>
      </c>
      <c r="H48" s="23"/>
      <c r="I48" s="110"/>
      <c r="J48" s="23"/>
      <c r="K48" s="140">
        <v>-45</v>
      </c>
      <c r="L48" s="189"/>
      <c r="M48" s="43"/>
      <c r="N48" s="160"/>
      <c r="O48" s="23"/>
      <c r="P48" s="39"/>
    </row>
    <row r="49" ht="15.75">
      <c r="O49" s="2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sheetPr codeName="Sheet17">
    <pageSetUpPr fitToPage="1"/>
  </sheetPr>
  <dimension ref="A1:P49"/>
  <sheetViews>
    <sheetView showGridLines="0" zoomScalePageLayoutView="0" workbookViewId="0" topLeftCell="I13">
      <selection activeCell="S22" sqref="S22"/>
    </sheetView>
  </sheetViews>
  <sheetFormatPr defaultColWidth="9.00390625" defaultRowHeight="15.75"/>
  <cols>
    <col min="1" max="1" width="9.25390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b</v>
      </c>
      <c r="B1" s="182">
        <f>ROW()</f>
        <v>1</v>
      </c>
      <c r="C1" s="137" t="str">
        <f>summary!J6</f>
        <v>1026</v>
      </c>
      <c r="D1" s="137" t="str">
        <f>summary!Q8</f>
        <v>2014</v>
      </c>
      <c r="E1" s="137" t="s">
        <v>1849</v>
      </c>
      <c r="F1" s="137" t="s">
        <v>1918</v>
      </c>
      <c r="G1" s="137" t="str">
        <f>F1&amp;ROW()</f>
        <v>bnai1</v>
      </c>
      <c r="H1" s="139"/>
      <c r="I1" s="239" t="s">
        <v>1988</v>
      </c>
      <c r="J1" s="239"/>
      <c r="K1" s="239"/>
      <c r="L1" s="239"/>
      <c r="M1" s="239"/>
      <c r="N1" s="239"/>
      <c r="O1" s="239"/>
      <c r="P1" s="139"/>
    </row>
    <row r="2" spans="1:16" ht="20.25" customHeight="1">
      <c r="A2" s="9" t="str">
        <f ca="1" t="shared" si="0"/>
        <v>muni notes auth b</v>
      </c>
      <c r="B2" s="109">
        <f>ROW()</f>
        <v>2</v>
      </c>
      <c r="C2" s="9" t="str">
        <f>summary!J6</f>
        <v>1026</v>
      </c>
      <c r="D2" s="9" t="str">
        <f>summary!Q8</f>
        <v>2014</v>
      </c>
      <c r="E2" s="9" t="s">
        <v>1849</v>
      </c>
      <c r="F2" s="9" t="s">
        <v>1995</v>
      </c>
      <c r="G2" s="9" t="str">
        <f aca="true" t="shared" si="1" ref="G2:G49">F2&amp;ROW()</f>
        <v>banania2</v>
      </c>
      <c r="H2" s="23"/>
      <c r="I2" s="142">
        <v>4</v>
      </c>
      <c r="J2" s="37" t="s">
        <v>1826</v>
      </c>
      <c r="K2" s="23"/>
      <c r="L2" s="23"/>
      <c r="M2" s="23"/>
      <c r="N2" s="23"/>
      <c r="O2" s="23"/>
      <c r="P2" s="23"/>
    </row>
    <row r="3" spans="1:16" ht="14.25" customHeight="1">
      <c r="A3" s="9" t="str">
        <f ca="1" t="shared" si="0"/>
        <v>muni notes auth b</v>
      </c>
      <c r="B3" s="109">
        <f>ROW()</f>
        <v>3</v>
      </c>
      <c r="C3" s="9" t="str">
        <f>summary!J6</f>
        <v>1026</v>
      </c>
      <c r="D3" s="9" t="str">
        <f>summary!Q8</f>
        <v>2014</v>
      </c>
      <c r="E3" s="9" t="s">
        <v>1849</v>
      </c>
      <c r="F3" s="9" t="s">
        <v>1995</v>
      </c>
      <c r="G3" s="9" t="str">
        <f t="shared" si="1"/>
        <v>banania3</v>
      </c>
      <c r="H3" s="23"/>
      <c r="I3" s="110"/>
      <c r="J3" s="50" t="s">
        <v>1989</v>
      </c>
      <c r="K3" s="23"/>
      <c r="L3" s="23"/>
      <c r="M3" s="23"/>
      <c r="N3" s="24"/>
      <c r="O3" s="24"/>
      <c r="P3" s="24"/>
    </row>
    <row r="4" spans="1:16" ht="14.25" customHeight="1">
      <c r="A4" s="9" t="str">
        <f ca="1" t="shared" si="0"/>
        <v>muni notes auth b</v>
      </c>
      <c r="B4" s="109">
        <f>ROW()</f>
        <v>4</v>
      </c>
      <c r="C4" s="9" t="str">
        <f>summary!J6</f>
        <v>1026</v>
      </c>
      <c r="D4" s="9" t="str">
        <f>summary!Q8</f>
        <v>2014</v>
      </c>
      <c r="E4" s="9" t="s">
        <v>1849</v>
      </c>
      <c r="F4" s="9" t="s">
        <v>1995</v>
      </c>
      <c r="G4" s="9" t="str">
        <f t="shared" si="1"/>
        <v>banania4</v>
      </c>
      <c r="H4" s="23"/>
      <c r="I4" s="110"/>
      <c r="J4" s="23"/>
      <c r="K4" s="140">
        <v>-46</v>
      </c>
      <c r="L4" s="189"/>
      <c r="M4" s="43"/>
      <c r="N4" s="160"/>
      <c r="O4" s="39"/>
      <c r="P4" s="24"/>
    </row>
    <row r="5" spans="1:16" ht="14.25" customHeight="1">
      <c r="A5" s="9" t="str">
        <f ca="1" t="shared" si="0"/>
        <v>muni notes auth b</v>
      </c>
      <c r="B5" s="109">
        <f>ROW()</f>
        <v>5</v>
      </c>
      <c r="C5" s="9" t="str">
        <f>summary!J6</f>
        <v>1026</v>
      </c>
      <c r="D5" s="9" t="str">
        <f>summary!Q8</f>
        <v>2014</v>
      </c>
      <c r="E5" s="9" t="s">
        <v>1849</v>
      </c>
      <c r="F5" s="9" t="s">
        <v>1995</v>
      </c>
      <c r="G5" s="9" t="str">
        <f t="shared" si="1"/>
        <v>banania5</v>
      </c>
      <c r="H5" s="23"/>
      <c r="I5" s="110"/>
      <c r="J5" s="23"/>
      <c r="K5" s="140">
        <v>-47</v>
      </c>
      <c r="L5" s="189"/>
      <c r="M5" s="43"/>
      <c r="N5" s="160"/>
      <c r="O5" s="39"/>
      <c r="P5" s="24"/>
    </row>
    <row r="6" spans="1:16" ht="14.25" customHeight="1">
      <c r="A6" s="9" t="str">
        <f ca="1" t="shared" si="0"/>
        <v>muni notes auth b</v>
      </c>
      <c r="B6" s="109">
        <f>ROW()</f>
        <v>6</v>
      </c>
      <c r="C6" s="9" t="str">
        <f>summary!J6</f>
        <v>1026</v>
      </c>
      <c r="D6" s="9" t="str">
        <f>summary!Q8</f>
        <v>2014</v>
      </c>
      <c r="E6" s="9" t="s">
        <v>1849</v>
      </c>
      <c r="F6" s="9" t="s">
        <v>1995</v>
      </c>
      <c r="G6" s="9" t="str">
        <f t="shared" si="1"/>
        <v>banania6</v>
      </c>
      <c r="H6" s="23"/>
      <c r="I6" s="110"/>
      <c r="J6" s="23"/>
      <c r="K6" s="140">
        <v>-48</v>
      </c>
      <c r="L6" s="189"/>
      <c r="M6" s="43"/>
      <c r="N6" s="160"/>
      <c r="O6" s="39"/>
      <c r="P6" s="24"/>
    </row>
    <row r="7" spans="1:16" ht="14.25" customHeight="1">
      <c r="A7" s="9" t="str">
        <f ca="1" t="shared" si="0"/>
        <v>muni notes auth b</v>
      </c>
      <c r="B7" s="109">
        <f>ROW()</f>
        <v>7</v>
      </c>
      <c r="C7" s="9" t="str">
        <f>summary!J6</f>
        <v>1026</v>
      </c>
      <c r="D7" s="9" t="str">
        <f>summary!Q8</f>
        <v>2014</v>
      </c>
      <c r="E7" s="9" t="s">
        <v>1849</v>
      </c>
      <c r="F7" s="9" t="s">
        <v>1995</v>
      </c>
      <c r="G7" s="9" t="str">
        <f t="shared" si="1"/>
        <v>banania7</v>
      </c>
      <c r="H7" s="23"/>
      <c r="I7" s="110"/>
      <c r="J7" s="23"/>
      <c r="K7" s="140">
        <v>-49</v>
      </c>
      <c r="L7" s="189"/>
      <c r="M7" s="43"/>
      <c r="N7" s="160"/>
      <c r="O7" s="39"/>
      <c r="P7" s="24"/>
    </row>
    <row r="8" spans="1:16" ht="14.25" customHeight="1">
      <c r="A8" s="9" t="str">
        <f ca="1" t="shared" si="0"/>
        <v>muni notes auth b</v>
      </c>
      <c r="B8" s="109">
        <f>ROW()</f>
        <v>8</v>
      </c>
      <c r="C8" s="9" t="str">
        <f>summary!J6</f>
        <v>1026</v>
      </c>
      <c r="D8" s="9" t="str">
        <f>summary!Q8</f>
        <v>2014</v>
      </c>
      <c r="E8" s="9" t="s">
        <v>1849</v>
      </c>
      <c r="F8" s="9" t="s">
        <v>1995</v>
      </c>
      <c r="G8" s="9" t="str">
        <f t="shared" si="1"/>
        <v>banania8</v>
      </c>
      <c r="H8" s="23"/>
      <c r="I8" s="110"/>
      <c r="J8" s="23"/>
      <c r="K8" s="140">
        <v>-50</v>
      </c>
      <c r="L8" s="189"/>
      <c r="M8" s="43"/>
      <c r="N8" s="160"/>
      <c r="O8" s="39"/>
      <c r="P8" s="24"/>
    </row>
    <row r="9" spans="1:16" ht="14.25" customHeight="1">
      <c r="A9" s="9" t="str">
        <f ca="1" t="shared" si="0"/>
        <v>muni notes auth b</v>
      </c>
      <c r="B9" s="109">
        <f>ROW()</f>
        <v>9</v>
      </c>
      <c r="C9" s="9" t="str">
        <f>summary!J6</f>
        <v>1026</v>
      </c>
      <c r="D9" s="9" t="str">
        <f>summary!Q8</f>
        <v>2014</v>
      </c>
      <c r="E9" s="9" t="s">
        <v>1849</v>
      </c>
      <c r="F9" s="9" t="s">
        <v>1995</v>
      </c>
      <c r="G9" s="9" t="str">
        <f t="shared" si="1"/>
        <v>banania9</v>
      </c>
      <c r="H9" s="23"/>
      <c r="I9" s="110"/>
      <c r="J9" s="23"/>
      <c r="K9" s="140">
        <v>-51</v>
      </c>
      <c r="L9" s="189"/>
      <c r="M9" s="43"/>
      <c r="N9" s="160"/>
      <c r="O9" s="39"/>
      <c r="P9" s="24"/>
    </row>
    <row r="10" spans="1:16" ht="14.25" customHeight="1">
      <c r="A10" s="9" t="str">
        <f ca="1" t="shared" si="0"/>
        <v>muni notes auth b</v>
      </c>
      <c r="B10" s="109">
        <f>ROW()</f>
        <v>10</v>
      </c>
      <c r="C10" s="9" t="str">
        <f>summary!J6</f>
        <v>1026</v>
      </c>
      <c r="D10" s="9" t="str">
        <f>summary!Q8</f>
        <v>2014</v>
      </c>
      <c r="E10" s="9" t="s">
        <v>1849</v>
      </c>
      <c r="F10" s="9" t="s">
        <v>1995</v>
      </c>
      <c r="G10" s="9" t="str">
        <f t="shared" si="1"/>
        <v>banania10</v>
      </c>
      <c r="H10" s="23"/>
      <c r="I10" s="110"/>
      <c r="J10" s="23"/>
      <c r="K10" s="140">
        <v>-52</v>
      </c>
      <c r="L10" s="189"/>
      <c r="M10" s="43"/>
      <c r="N10" s="160"/>
      <c r="O10" s="39"/>
      <c r="P10" s="24"/>
    </row>
    <row r="11" spans="1:16" ht="14.25" customHeight="1">
      <c r="A11" s="9" t="str">
        <f ca="1" t="shared" si="0"/>
        <v>muni notes auth b</v>
      </c>
      <c r="B11" s="109">
        <f>ROW()</f>
        <v>11</v>
      </c>
      <c r="C11" s="9" t="str">
        <f>summary!J6</f>
        <v>1026</v>
      </c>
      <c r="D11" s="9" t="str">
        <f>summary!Q8</f>
        <v>2014</v>
      </c>
      <c r="E11" s="9" t="s">
        <v>1849</v>
      </c>
      <c r="F11" s="9" t="s">
        <v>1995</v>
      </c>
      <c r="G11" s="9" t="str">
        <f t="shared" si="1"/>
        <v>banania11</v>
      </c>
      <c r="H11" s="23"/>
      <c r="I11" s="110"/>
      <c r="J11" s="23"/>
      <c r="K11" s="140">
        <v>-53</v>
      </c>
      <c r="L11" s="189"/>
      <c r="M11" s="43"/>
      <c r="N11" s="160"/>
      <c r="O11" s="39"/>
      <c r="P11" s="24"/>
    </row>
    <row r="12" spans="1:16" ht="14.25" customHeight="1">
      <c r="A12" s="9" t="str">
        <f ca="1" t="shared" si="0"/>
        <v>muni notes auth b</v>
      </c>
      <c r="B12" s="109">
        <f>ROW()</f>
        <v>12</v>
      </c>
      <c r="C12" s="9" t="str">
        <f>summary!J6</f>
        <v>1026</v>
      </c>
      <c r="D12" s="9" t="str">
        <f>summary!Q8</f>
        <v>2014</v>
      </c>
      <c r="E12" s="9" t="s">
        <v>1849</v>
      </c>
      <c r="F12" s="9" t="s">
        <v>1995</v>
      </c>
      <c r="G12" s="9" t="str">
        <f t="shared" si="1"/>
        <v>banania12</v>
      </c>
      <c r="H12" s="23"/>
      <c r="I12" s="110"/>
      <c r="J12" s="23"/>
      <c r="K12" s="140">
        <v>-54</v>
      </c>
      <c r="L12" s="189"/>
      <c r="M12" s="43"/>
      <c r="N12" s="160"/>
      <c r="O12" s="39"/>
      <c r="P12" s="24"/>
    </row>
    <row r="13" spans="1:16" ht="14.25" customHeight="1">
      <c r="A13" s="9" t="str">
        <f ca="1" t="shared" si="0"/>
        <v>muni notes auth b</v>
      </c>
      <c r="B13" s="109">
        <f>ROW()</f>
        <v>13</v>
      </c>
      <c r="C13" s="9" t="str">
        <f>summary!J6</f>
        <v>1026</v>
      </c>
      <c r="D13" s="9" t="str">
        <f>summary!Q8</f>
        <v>2014</v>
      </c>
      <c r="E13" s="9" t="s">
        <v>1849</v>
      </c>
      <c r="F13" s="9" t="s">
        <v>1995</v>
      </c>
      <c r="G13" s="9" t="str">
        <f t="shared" si="1"/>
        <v>banania13</v>
      </c>
      <c r="H13" s="23"/>
      <c r="I13" s="110"/>
      <c r="J13" s="23"/>
      <c r="K13" s="140">
        <v>-55</v>
      </c>
      <c r="L13" s="189"/>
      <c r="M13" s="43"/>
      <c r="N13" s="160"/>
      <c r="O13" s="39"/>
      <c r="P13" s="24"/>
    </row>
    <row r="14" spans="1:16" ht="14.25" customHeight="1">
      <c r="A14" s="9" t="str">
        <f ca="1" t="shared" si="0"/>
        <v>muni notes auth b</v>
      </c>
      <c r="B14" s="109">
        <f>ROW()</f>
        <v>14</v>
      </c>
      <c r="C14" s="9" t="str">
        <f>summary!J6</f>
        <v>1026</v>
      </c>
      <c r="D14" s="9" t="str">
        <f>summary!Q8</f>
        <v>2014</v>
      </c>
      <c r="E14" s="9" t="s">
        <v>1849</v>
      </c>
      <c r="F14" s="9" t="s">
        <v>1995</v>
      </c>
      <c r="G14" s="9" t="str">
        <f t="shared" si="1"/>
        <v>banania14</v>
      </c>
      <c r="H14" s="23"/>
      <c r="I14" s="110"/>
      <c r="J14" s="23"/>
      <c r="K14" s="140">
        <v>-56</v>
      </c>
      <c r="L14" s="189"/>
      <c r="M14" s="43"/>
      <c r="N14" s="160"/>
      <c r="O14" s="39"/>
      <c r="P14" s="24"/>
    </row>
    <row r="15" spans="1:16" ht="14.25" customHeight="1">
      <c r="A15" s="9" t="str">
        <f ca="1" t="shared" si="0"/>
        <v>muni notes auth b</v>
      </c>
      <c r="B15" s="109">
        <f>ROW()</f>
        <v>15</v>
      </c>
      <c r="C15" s="9" t="str">
        <f>summary!J6</f>
        <v>1026</v>
      </c>
      <c r="D15" s="9" t="str">
        <f>summary!Q8</f>
        <v>2014</v>
      </c>
      <c r="E15" s="9" t="s">
        <v>1849</v>
      </c>
      <c r="F15" s="9" t="s">
        <v>1995</v>
      </c>
      <c r="G15" s="9" t="str">
        <f t="shared" si="1"/>
        <v>banania15</v>
      </c>
      <c r="H15" s="23"/>
      <c r="I15" s="110"/>
      <c r="J15" s="23"/>
      <c r="K15" s="140">
        <v>-57</v>
      </c>
      <c r="L15" s="189"/>
      <c r="M15" s="43"/>
      <c r="N15" s="160"/>
      <c r="O15" s="39"/>
      <c r="P15" s="24"/>
    </row>
    <row r="16" spans="1:16" ht="14.25" customHeight="1">
      <c r="A16" s="9" t="str">
        <f ca="1" t="shared" si="0"/>
        <v>muni notes auth b</v>
      </c>
      <c r="B16" s="109">
        <f>ROW()</f>
        <v>16</v>
      </c>
      <c r="C16" s="9" t="str">
        <f>summary!J6</f>
        <v>1026</v>
      </c>
      <c r="D16" s="9" t="str">
        <f>summary!Q8</f>
        <v>2014</v>
      </c>
      <c r="E16" s="9" t="s">
        <v>1849</v>
      </c>
      <c r="F16" s="9" t="s">
        <v>1995</v>
      </c>
      <c r="G16" s="9" t="str">
        <f t="shared" si="1"/>
        <v>banania16</v>
      </c>
      <c r="H16" s="23"/>
      <c r="I16" s="110"/>
      <c r="J16" s="23"/>
      <c r="K16" s="140">
        <v>-58</v>
      </c>
      <c r="L16" s="189"/>
      <c r="M16" s="43"/>
      <c r="N16" s="160"/>
      <c r="O16" s="39"/>
      <c r="P16" s="24"/>
    </row>
    <row r="17" spans="1:16" ht="14.25" customHeight="1">
      <c r="A17" s="9" t="str">
        <f ca="1" t="shared" si="0"/>
        <v>muni notes auth b</v>
      </c>
      <c r="B17" s="109">
        <f>ROW()</f>
        <v>17</v>
      </c>
      <c r="C17" s="9" t="str">
        <f>summary!J6</f>
        <v>1026</v>
      </c>
      <c r="D17" s="9" t="str">
        <f>summary!Q8</f>
        <v>2014</v>
      </c>
      <c r="E17" s="9" t="s">
        <v>1849</v>
      </c>
      <c r="F17" s="9" t="s">
        <v>1995</v>
      </c>
      <c r="G17" s="9" t="str">
        <f t="shared" si="1"/>
        <v>banania17</v>
      </c>
      <c r="H17" s="23"/>
      <c r="I17" s="110"/>
      <c r="J17" s="23"/>
      <c r="K17" s="140">
        <v>-59</v>
      </c>
      <c r="L17" s="189"/>
      <c r="M17" s="43"/>
      <c r="N17" s="160"/>
      <c r="O17" s="39"/>
      <c r="P17" s="24"/>
    </row>
    <row r="18" spans="1:16" ht="14.25" customHeight="1">
      <c r="A18" s="9" t="str">
        <f ca="1" t="shared" si="0"/>
        <v>muni notes auth b</v>
      </c>
      <c r="B18" s="109">
        <f>ROW()</f>
        <v>18</v>
      </c>
      <c r="C18" s="9" t="str">
        <f>summary!J6</f>
        <v>1026</v>
      </c>
      <c r="D18" s="9" t="str">
        <f>summary!Q8</f>
        <v>2014</v>
      </c>
      <c r="E18" s="9" t="s">
        <v>1849</v>
      </c>
      <c r="F18" s="9" t="s">
        <v>1995</v>
      </c>
      <c r="G18" s="9" t="str">
        <f t="shared" si="1"/>
        <v>banania18</v>
      </c>
      <c r="H18" s="23"/>
      <c r="I18" s="110"/>
      <c r="J18" s="23"/>
      <c r="K18" s="140">
        <v>-60</v>
      </c>
      <c r="L18" s="189"/>
      <c r="M18" s="43"/>
      <c r="N18" s="160"/>
      <c r="O18" s="39"/>
      <c r="P18" s="24"/>
    </row>
    <row r="19" spans="1:16" ht="14.25" customHeight="1">
      <c r="A19" s="9" t="str">
        <f ca="1" t="shared" si="0"/>
        <v>muni notes auth b</v>
      </c>
      <c r="B19" s="109">
        <f>ROW()</f>
        <v>19</v>
      </c>
      <c r="C19" s="9" t="str">
        <f>summary!J6</f>
        <v>1026</v>
      </c>
      <c r="D19" s="9" t="str">
        <f>summary!Q8</f>
        <v>2014</v>
      </c>
      <c r="E19" s="9" t="s">
        <v>1849</v>
      </c>
      <c r="F19" s="9" t="s">
        <v>1995</v>
      </c>
      <c r="G19" s="9" t="str">
        <f t="shared" si="1"/>
        <v>banania19</v>
      </c>
      <c r="H19" s="23"/>
      <c r="I19" s="110"/>
      <c r="J19" s="23"/>
      <c r="K19" s="140">
        <v>-61</v>
      </c>
      <c r="L19" s="189"/>
      <c r="M19" s="43"/>
      <c r="N19" s="160"/>
      <c r="O19" s="39"/>
      <c r="P19" s="24"/>
    </row>
    <row r="20" spans="1:16" ht="14.25" customHeight="1">
      <c r="A20" s="9" t="str">
        <f ca="1" t="shared" si="0"/>
        <v>muni notes auth b</v>
      </c>
      <c r="B20" s="109">
        <f>ROW()</f>
        <v>20</v>
      </c>
      <c r="C20" s="9" t="str">
        <f>summary!J6</f>
        <v>1026</v>
      </c>
      <c r="D20" s="9" t="str">
        <f>summary!Q8</f>
        <v>2014</v>
      </c>
      <c r="E20" s="9" t="s">
        <v>1849</v>
      </c>
      <c r="F20" s="9" t="s">
        <v>1995</v>
      </c>
      <c r="G20" s="9" t="str">
        <f t="shared" si="1"/>
        <v>banania20</v>
      </c>
      <c r="H20" s="23"/>
      <c r="I20" s="110"/>
      <c r="J20" s="23"/>
      <c r="K20" s="140">
        <v>-62</v>
      </c>
      <c r="L20" s="189"/>
      <c r="M20" s="43"/>
      <c r="N20" s="160"/>
      <c r="O20" s="39"/>
      <c r="P20" s="24"/>
    </row>
    <row r="21" spans="1:16" ht="14.25" customHeight="1">
      <c r="A21" s="9" t="str">
        <f ca="1" t="shared" si="0"/>
        <v>muni notes auth b</v>
      </c>
      <c r="B21" s="109">
        <f>ROW()</f>
        <v>21</v>
      </c>
      <c r="C21" s="9" t="str">
        <f>summary!J6</f>
        <v>1026</v>
      </c>
      <c r="D21" s="9" t="str">
        <f>summary!Q8</f>
        <v>2014</v>
      </c>
      <c r="E21" s="9" t="s">
        <v>1849</v>
      </c>
      <c r="F21" s="9" t="s">
        <v>1995</v>
      </c>
      <c r="G21" s="9" t="str">
        <f t="shared" si="1"/>
        <v>banania21</v>
      </c>
      <c r="H21" s="23"/>
      <c r="I21" s="110"/>
      <c r="J21" s="23"/>
      <c r="K21" s="140">
        <v>-63</v>
      </c>
      <c r="L21" s="189"/>
      <c r="M21" s="43"/>
      <c r="N21" s="160"/>
      <c r="O21" s="39"/>
      <c r="P21" s="24"/>
    </row>
    <row r="22" spans="1:16" ht="14.25" customHeight="1">
      <c r="A22" s="9" t="str">
        <f ca="1" t="shared" si="0"/>
        <v>muni notes auth b</v>
      </c>
      <c r="B22" s="109">
        <f>ROW()</f>
        <v>22</v>
      </c>
      <c r="C22" s="9" t="str">
        <f>summary!J6</f>
        <v>1026</v>
      </c>
      <c r="D22" s="9" t="str">
        <f>summary!Q8</f>
        <v>2014</v>
      </c>
      <c r="E22" s="9" t="s">
        <v>1849</v>
      </c>
      <c r="F22" s="9" t="s">
        <v>1995</v>
      </c>
      <c r="G22" s="9" t="str">
        <f t="shared" si="1"/>
        <v>banania22</v>
      </c>
      <c r="H22" s="23"/>
      <c r="I22" s="110"/>
      <c r="J22" s="23"/>
      <c r="K22" s="140">
        <v>-64</v>
      </c>
      <c r="L22" s="189"/>
      <c r="M22" s="43"/>
      <c r="N22" s="160"/>
      <c r="O22" s="39"/>
      <c r="P22" s="24"/>
    </row>
    <row r="23" spans="1:16" ht="14.25" customHeight="1">
      <c r="A23" s="9" t="str">
        <f ca="1" t="shared" si="0"/>
        <v>muni notes auth b</v>
      </c>
      <c r="B23" s="109">
        <f>ROW()</f>
        <v>23</v>
      </c>
      <c r="C23" s="9" t="str">
        <f>summary!J6</f>
        <v>1026</v>
      </c>
      <c r="D23" s="9" t="str">
        <f>summary!Q8</f>
        <v>2014</v>
      </c>
      <c r="E23" s="9" t="s">
        <v>1849</v>
      </c>
      <c r="F23" s="9" t="s">
        <v>1995</v>
      </c>
      <c r="G23" s="9" t="str">
        <f t="shared" si="1"/>
        <v>banania23</v>
      </c>
      <c r="H23" s="23"/>
      <c r="I23" s="110"/>
      <c r="J23" s="23"/>
      <c r="K23" s="140">
        <v>-65</v>
      </c>
      <c r="L23" s="189"/>
      <c r="M23" s="43"/>
      <c r="N23" s="160"/>
      <c r="O23" s="39"/>
      <c r="P23" s="24"/>
    </row>
    <row r="24" spans="1:16" ht="14.25" customHeight="1">
      <c r="A24" s="9" t="str">
        <f ca="1" t="shared" si="0"/>
        <v>muni notes auth b</v>
      </c>
      <c r="B24" s="109">
        <f>ROW()</f>
        <v>24</v>
      </c>
      <c r="C24" s="9" t="str">
        <f>summary!J6</f>
        <v>1026</v>
      </c>
      <c r="D24" s="9" t="str">
        <f>summary!Q8</f>
        <v>2014</v>
      </c>
      <c r="E24" s="9" t="s">
        <v>1849</v>
      </c>
      <c r="F24" s="9" t="s">
        <v>1995</v>
      </c>
      <c r="G24" s="9" t="str">
        <f t="shared" si="1"/>
        <v>banania24</v>
      </c>
      <c r="H24" s="23"/>
      <c r="I24" s="110"/>
      <c r="J24" s="23"/>
      <c r="K24" s="140">
        <v>-66</v>
      </c>
      <c r="L24" s="189"/>
      <c r="M24" s="43"/>
      <c r="N24" s="160"/>
      <c r="O24" s="39"/>
      <c r="P24" s="24"/>
    </row>
    <row r="25" spans="1:16" ht="14.25" customHeight="1">
      <c r="A25" s="9" t="str">
        <f ca="1" t="shared" si="0"/>
        <v>muni notes auth b</v>
      </c>
      <c r="B25" s="109">
        <f>ROW()</f>
        <v>25</v>
      </c>
      <c r="C25" s="9" t="str">
        <f>summary!J6</f>
        <v>1026</v>
      </c>
      <c r="D25" s="9" t="str">
        <f>summary!Q8</f>
        <v>2014</v>
      </c>
      <c r="E25" s="9" t="s">
        <v>1849</v>
      </c>
      <c r="F25" s="9" t="s">
        <v>1995</v>
      </c>
      <c r="G25" s="9" t="str">
        <f t="shared" si="1"/>
        <v>banania25</v>
      </c>
      <c r="H25" s="23"/>
      <c r="I25" s="110"/>
      <c r="J25" s="23"/>
      <c r="K25" s="140">
        <v>-67</v>
      </c>
      <c r="L25" s="189"/>
      <c r="M25" s="43"/>
      <c r="N25" s="160"/>
      <c r="O25" s="39"/>
      <c r="P25" s="24"/>
    </row>
    <row r="26" spans="1:16" ht="14.25" customHeight="1">
      <c r="A26" s="9" t="str">
        <f ca="1" t="shared" si="0"/>
        <v>muni notes auth b</v>
      </c>
      <c r="B26" s="109">
        <f>ROW()</f>
        <v>26</v>
      </c>
      <c r="C26" s="9" t="str">
        <f>summary!J6</f>
        <v>1026</v>
      </c>
      <c r="D26" s="9" t="str">
        <f>summary!Q8</f>
        <v>2014</v>
      </c>
      <c r="E26" s="9" t="s">
        <v>1849</v>
      </c>
      <c r="F26" s="9" t="s">
        <v>1995</v>
      </c>
      <c r="G26" s="9" t="str">
        <f t="shared" si="1"/>
        <v>banania26</v>
      </c>
      <c r="H26" s="23"/>
      <c r="I26" s="110"/>
      <c r="J26" s="23"/>
      <c r="K26" s="140">
        <v>-68</v>
      </c>
      <c r="L26" s="189"/>
      <c r="M26" s="43"/>
      <c r="N26" s="160"/>
      <c r="O26" s="39"/>
      <c r="P26" s="24"/>
    </row>
    <row r="27" spans="1:16" ht="14.25" customHeight="1">
      <c r="A27" s="9" t="str">
        <f ca="1" t="shared" si="0"/>
        <v>muni notes auth b</v>
      </c>
      <c r="B27" s="109">
        <f>ROW()</f>
        <v>27</v>
      </c>
      <c r="C27" s="9" t="str">
        <f>summary!J6</f>
        <v>1026</v>
      </c>
      <c r="D27" s="9" t="str">
        <f>summary!Q8</f>
        <v>2014</v>
      </c>
      <c r="E27" s="9" t="s">
        <v>1849</v>
      </c>
      <c r="F27" s="9" t="s">
        <v>1995</v>
      </c>
      <c r="G27" s="9" t="str">
        <f t="shared" si="1"/>
        <v>banania27</v>
      </c>
      <c r="H27" s="23"/>
      <c r="I27" s="110"/>
      <c r="J27" s="23"/>
      <c r="K27" s="140">
        <v>-69</v>
      </c>
      <c r="L27" s="189"/>
      <c r="M27" s="43"/>
      <c r="N27" s="160"/>
      <c r="O27" s="39"/>
      <c r="P27" s="24"/>
    </row>
    <row r="28" spans="1:16" ht="14.25" customHeight="1">
      <c r="A28" s="9" t="str">
        <f ca="1" t="shared" si="0"/>
        <v>muni notes auth b</v>
      </c>
      <c r="B28" s="109">
        <f>ROW()</f>
        <v>28</v>
      </c>
      <c r="C28" s="9" t="str">
        <f>summary!J6</f>
        <v>1026</v>
      </c>
      <c r="D28" s="9" t="str">
        <f>summary!Q8</f>
        <v>2014</v>
      </c>
      <c r="E28" s="9" t="s">
        <v>1849</v>
      </c>
      <c r="F28" s="9" t="s">
        <v>1995</v>
      </c>
      <c r="G28" s="9" t="str">
        <f t="shared" si="1"/>
        <v>banania28</v>
      </c>
      <c r="H28" s="23"/>
      <c r="I28" s="110"/>
      <c r="J28" s="23"/>
      <c r="K28" s="140">
        <v>-70</v>
      </c>
      <c r="L28" s="189"/>
      <c r="M28" s="43"/>
      <c r="N28" s="160"/>
      <c r="O28" s="39"/>
      <c r="P28" s="24"/>
    </row>
    <row r="29" spans="1:16" ht="14.25" customHeight="1">
      <c r="A29" s="9" t="str">
        <f ca="1" t="shared" si="0"/>
        <v>muni notes auth b</v>
      </c>
      <c r="B29" s="109">
        <f>ROW()</f>
        <v>29</v>
      </c>
      <c r="C29" s="9" t="str">
        <f>summary!J6</f>
        <v>1026</v>
      </c>
      <c r="D29" s="9" t="str">
        <f>summary!Q8</f>
        <v>2014</v>
      </c>
      <c r="E29" s="9" t="s">
        <v>1849</v>
      </c>
      <c r="F29" s="9" t="s">
        <v>1995</v>
      </c>
      <c r="G29" s="9" t="str">
        <f t="shared" si="1"/>
        <v>banania29</v>
      </c>
      <c r="H29" s="23"/>
      <c r="I29" s="110"/>
      <c r="J29" s="23"/>
      <c r="K29" s="140">
        <v>-71</v>
      </c>
      <c r="L29" s="189"/>
      <c r="M29" s="43"/>
      <c r="N29" s="160"/>
      <c r="O29" s="23"/>
      <c r="P29" s="39"/>
    </row>
    <row r="30" spans="1:16" ht="14.25" customHeight="1">
      <c r="A30" s="9" t="str">
        <f ca="1" t="shared" si="0"/>
        <v>muni notes auth b</v>
      </c>
      <c r="B30" s="109">
        <f>ROW()</f>
        <v>30</v>
      </c>
      <c r="C30" s="9" t="str">
        <f>summary!J6</f>
        <v>1026</v>
      </c>
      <c r="D30" s="9" t="str">
        <f>summary!Q8</f>
        <v>2014</v>
      </c>
      <c r="E30" s="9" t="s">
        <v>1849</v>
      </c>
      <c r="F30" s="9" t="s">
        <v>1995</v>
      </c>
      <c r="G30" s="9" t="str">
        <f t="shared" si="1"/>
        <v>banania30</v>
      </c>
      <c r="H30" s="23"/>
      <c r="I30" s="110"/>
      <c r="J30" s="23"/>
      <c r="K30" s="140">
        <v>-72</v>
      </c>
      <c r="L30" s="189"/>
      <c r="M30" s="43"/>
      <c r="N30" s="160"/>
      <c r="O30" s="23"/>
      <c r="P30" s="39"/>
    </row>
    <row r="31" spans="1:16" ht="14.25" customHeight="1">
      <c r="A31" s="9" t="str">
        <f ca="1" t="shared" si="0"/>
        <v>muni notes auth b</v>
      </c>
      <c r="B31" s="109">
        <f>ROW()</f>
        <v>31</v>
      </c>
      <c r="C31" s="9" t="str">
        <f>summary!J6</f>
        <v>1026</v>
      </c>
      <c r="D31" s="9" t="str">
        <f>summary!Q8</f>
        <v>2014</v>
      </c>
      <c r="E31" s="9" t="s">
        <v>1849</v>
      </c>
      <c r="F31" s="9" t="s">
        <v>1995</v>
      </c>
      <c r="G31" s="9" t="str">
        <f t="shared" si="1"/>
        <v>banania31</v>
      </c>
      <c r="H31" s="23"/>
      <c r="I31" s="110"/>
      <c r="J31" s="23"/>
      <c r="K31" s="140">
        <v>-73</v>
      </c>
      <c r="L31" s="189"/>
      <c r="M31" s="43"/>
      <c r="N31" s="160"/>
      <c r="O31" s="23"/>
      <c r="P31" s="39"/>
    </row>
    <row r="32" spans="1:16" ht="14.25" customHeight="1">
      <c r="A32" s="9" t="str">
        <f ca="1" t="shared" si="0"/>
        <v>muni notes auth b</v>
      </c>
      <c r="B32" s="109">
        <f>ROW()</f>
        <v>32</v>
      </c>
      <c r="C32" s="9" t="str">
        <f>summary!J6</f>
        <v>1026</v>
      </c>
      <c r="D32" s="9" t="str">
        <f>summary!Q8</f>
        <v>2014</v>
      </c>
      <c r="E32" s="9" t="s">
        <v>1849</v>
      </c>
      <c r="F32" s="9" t="s">
        <v>1995</v>
      </c>
      <c r="G32" s="9" t="str">
        <f t="shared" si="1"/>
        <v>banania32</v>
      </c>
      <c r="H32" s="23"/>
      <c r="I32" s="110"/>
      <c r="J32" s="23"/>
      <c r="K32" s="140">
        <v>-74</v>
      </c>
      <c r="L32" s="189"/>
      <c r="M32" s="43"/>
      <c r="N32" s="160"/>
      <c r="O32" s="172"/>
      <c r="P32" s="39"/>
    </row>
    <row r="33" spans="1:16" ht="14.25" customHeight="1">
      <c r="A33" s="9" t="str">
        <f ca="1" t="shared" si="0"/>
        <v>muni notes auth b</v>
      </c>
      <c r="B33" s="109">
        <f>ROW()</f>
        <v>33</v>
      </c>
      <c r="C33" s="9" t="str">
        <f>summary!J6</f>
        <v>1026</v>
      </c>
      <c r="D33" s="9" t="str">
        <f>summary!Q8</f>
        <v>2014</v>
      </c>
      <c r="E33" s="9" t="s">
        <v>1849</v>
      </c>
      <c r="F33" s="9" t="s">
        <v>1995</v>
      </c>
      <c r="G33" s="9" t="str">
        <f t="shared" si="1"/>
        <v>banania33</v>
      </c>
      <c r="H33" s="23"/>
      <c r="I33" s="110"/>
      <c r="J33" s="23"/>
      <c r="K33" s="140">
        <v>-75</v>
      </c>
      <c r="L33" s="189"/>
      <c r="M33" s="43"/>
      <c r="N33" s="160"/>
      <c r="O33" s="172"/>
      <c r="P33" s="39"/>
    </row>
    <row r="34" spans="1:16" ht="14.25" customHeight="1">
      <c r="A34" s="9" t="str">
        <f ca="1" t="shared" si="0"/>
        <v>muni notes auth b</v>
      </c>
      <c r="B34" s="109">
        <f>ROW()</f>
        <v>34</v>
      </c>
      <c r="C34" s="9" t="str">
        <f>summary!J6</f>
        <v>1026</v>
      </c>
      <c r="D34" s="9" t="str">
        <f>summary!Q8</f>
        <v>2014</v>
      </c>
      <c r="E34" s="9" t="s">
        <v>1849</v>
      </c>
      <c r="F34" s="9" t="s">
        <v>1995</v>
      </c>
      <c r="G34" s="9" t="str">
        <f t="shared" si="1"/>
        <v>banania34</v>
      </c>
      <c r="H34" s="23"/>
      <c r="I34" s="110"/>
      <c r="J34" s="23"/>
      <c r="K34" s="140">
        <v>-76</v>
      </c>
      <c r="L34" s="189"/>
      <c r="M34" s="43"/>
      <c r="N34" s="160"/>
      <c r="O34" s="172"/>
      <c r="P34" s="39"/>
    </row>
    <row r="35" spans="1:16" ht="14.25" customHeight="1">
      <c r="A35" s="9" t="str">
        <f ca="1" t="shared" si="0"/>
        <v>muni notes auth b</v>
      </c>
      <c r="B35" s="109">
        <f>ROW()</f>
        <v>35</v>
      </c>
      <c r="C35" s="9" t="str">
        <f>summary!J6</f>
        <v>1026</v>
      </c>
      <c r="D35" s="9" t="str">
        <f>summary!Q8</f>
        <v>2014</v>
      </c>
      <c r="E35" s="9" t="s">
        <v>1849</v>
      </c>
      <c r="F35" s="9" t="s">
        <v>1995</v>
      </c>
      <c r="G35" s="9" t="str">
        <f t="shared" si="1"/>
        <v>banania35</v>
      </c>
      <c r="H35" s="23"/>
      <c r="I35" s="110"/>
      <c r="J35" s="23"/>
      <c r="K35" s="140">
        <v>-77</v>
      </c>
      <c r="L35" s="189"/>
      <c r="M35" s="43"/>
      <c r="N35" s="160"/>
      <c r="O35" s="172"/>
      <c r="P35" s="39"/>
    </row>
    <row r="36" spans="1:16" ht="14.25" customHeight="1">
      <c r="A36" s="9" t="str">
        <f ca="1" t="shared" si="0"/>
        <v>muni notes auth b</v>
      </c>
      <c r="B36" s="109">
        <f>ROW()</f>
        <v>36</v>
      </c>
      <c r="C36" s="9" t="str">
        <f>summary!J6</f>
        <v>1026</v>
      </c>
      <c r="D36" s="9" t="str">
        <f>summary!Q8</f>
        <v>2014</v>
      </c>
      <c r="E36" s="9" t="s">
        <v>1849</v>
      </c>
      <c r="F36" s="9" t="s">
        <v>1995</v>
      </c>
      <c r="G36" s="9" t="str">
        <f t="shared" si="1"/>
        <v>banania36</v>
      </c>
      <c r="H36" s="23"/>
      <c r="I36" s="110"/>
      <c r="J36" s="23"/>
      <c r="K36" s="140">
        <v>-78</v>
      </c>
      <c r="L36" s="189"/>
      <c r="M36" s="43"/>
      <c r="N36" s="160"/>
      <c r="O36" s="172"/>
      <c r="P36" s="39"/>
    </row>
    <row r="37" spans="1:16" ht="14.25" customHeight="1">
      <c r="A37" s="9" t="str">
        <f ca="1" t="shared" si="0"/>
        <v>muni notes auth b</v>
      </c>
      <c r="B37" s="109">
        <f>ROW()</f>
        <v>37</v>
      </c>
      <c r="C37" s="9" t="str">
        <f>summary!J6</f>
        <v>1026</v>
      </c>
      <c r="D37" s="9" t="str">
        <f>summary!Q8</f>
        <v>2014</v>
      </c>
      <c r="E37" s="9" t="s">
        <v>1849</v>
      </c>
      <c r="F37" s="9" t="s">
        <v>1995</v>
      </c>
      <c r="G37" s="9" t="str">
        <f t="shared" si="1"/>
        <v>banania37</v>
      </c>
      <c r="H37" s="23"/>
      <c r="I37" s="110"/>
      <c r="J37" s="23"/>
      <c r="K37" s="140">
        <v>-79</v>
      </c>
      <c r="L37" s="189"/>
      <c r="M37" s="43"/>
      <c r="N37" s="160"/>
      <c r="O37" s="172"/>
      <c r="P37" s="39"/>
    </row>
    <row r="38" spans="1:16" ht="14.25" customHeight="1">
      <c r="A38" s="9" t="str">
        <f ca="1" t="shared" si="0"/>
        <v>muni notes auth b</v>
      </c>
      <c r="B38" s="109">
        <f>ROW()</f>
        <v>38</v>
      </c>
      <c r="C38" s="9" t="str">
        <f>summary!J6</f>
        <v>1026</v>
      </c>
      <c r="D38" s="9" t="str">
        <f>summary!Q8</f>
        <v>2014</v>
      </c>
      <c r="E38" s="9" t="s">
        <v>1849</v>
      </c>
      <c r="F38" s="9" t="s">
        <v>1995</v>
      </c>
      <c r="G38" s="9" t="str">
        <f t="shared" si="1"/>
        <v>banania38</v>
      </c>
      <c r="H38" s="23"/>
      <c r="I38" s="110"/>
      <c r="J38" s="23"/>
      <c r="K38" s="140">
        <v>-80</v>
      </c>
      <c r="L38" s="189"/>
      <c r="M38" s="43"/>
      <c r="N38" s="160"/>
      <c r="O38" s="172"/>
      <c r="P38" s="39"/>
    </row>
    <row r="39" spans="1:16" ht="14.25" customHeight="1">
      <c r="A39" s="9" t="str">
        <f ca="1" t="shared" si="0"/>
        <v>muni notes auth b</v>
      </c>
      <c r="B39" s="109">
        <f>ROW()</f>
        <v>39</v>
      </c>
      <c r="C39" s="9" t="str">
        <f>summary!J6</f>
        <v>1026</v>
      </c>
      <c r="D39" s="9" t="str">
        <f>summary!Q8</f>
        <v>2014</v>
      </c>
      <c r="E39" s="9" t="s">
        <v>1849</v>
      </c>
      <c r="F39" s="9" t="s">
        <v>1995</v>
      </c>
      <c r="G39" s="9" t="str">
        <f t="shared" si="1"/>
        <v>banania39</v>
      </c>
      <c r="H39" s="23"/>
      <c r="I39" s="110"/>
      <c r="J39" s="23"/>
      <c r="K39" s="140">
        <v>-81</v>
      </c>
      <c r="L39" s="189"/>
      <c r="M39" s="43"/>
      <c r="N39" s="160"/>
      <c r="O39" s="172"/>
      <c r="P39" s="39"/>
    </row>
    <row r="40" spans="1:16" ht="14.25" customHeight="1">
      <c r="A40" s="9" t="str">
        <f ca="1" t="shared" si="0"/>
        <v>muni notes auth b</v>
      </c>
      <c r="B40" s="109">
        <f>ROW()</f>
        <v>40</v>
      </c>
      <c r="C40" s="9" t="str">
        <f>summary!J6</f>
        <v>1026</v>
      </c>
      <c r="D40" s="9" t="str">
        <f>summary!Q8</f>
        <v>2014</v>
      </c>
      <c r="E40" s="9" t="s">
        <v>1849</v>
      </c>
      <c r="F40" s="9" t="s">
        <v>1995</v>
      </c>
      <c r="G40" s="9" t="str">
        <f t="shared" si="1"/>
        <v>banania40</v>
      </c>
      <c r="H40" s="23"/>
      <c r="I40" s="110"/>
      <c r="J40" s="23"/>
      <c r="K40" s="140">
        <v>-82</v>
      </c>
      <c r="L40" s="189"/>
      <c r="M40" s="43"/>
      <c r="N40" s="160"/>
      <c r="O40" s="172"/>
      <c r="P40" s="39"/>
    </row>
    <row r="41" spans="1:16" ht="14.25" customHeight="1">
      <c r="A41" s="9" t="str">
        <f ca="1" t="shared" si="0"/>
        <v>muni notes auth b</v>
      </c>
      <c r="B41" s="109">
        <f>ROW()</f>
        <v>41</v>
      </c>
      <c r="C41" s="9" t="str">
        <f>summary!J6</f>
        <v>1026</v>
      </c>
      <c r="D41" s="9" t="str">
        <f>summary!Q8</f>
        <v>2014</v>
      </c>
      <c r="E41" s="9" t="s">
        <v>1849</v>
      </c>
      <c r="F41" s="9" t="s">
        <v>1995</v>
      </c>
      <c r="G41" s="9" t="str">
        <f t="shared" si="1"/>
        <v>banania41</v>
      </c>
      <c r="H41" s="23"/>
      <c r="I41" s="110"/>
      <c r="J41" s="23"/>
      <c r="K41" s="140">
        <v>-83</v>
      </c>
      <c r="L41" s="189"/>
      <c r="M41" s="43"/>
      <c r="N41" s="160"/>
      <c r="O41" s="172"/>
      <c r="P41" s="39"/>
    </row>
    <row r="42" spans="1:16" ht="14.25" customHeight="1">
      <c r="A42" s="9" t="str">
        <f ca="1" t="shared" si="0"/>
        <v>muni notes auth b</v>
      </c>
      <c r="B42" s="109">
        <f>ROW()</f>
        <v>42</v>
      </c>
      <c r="C42" s="9" t="str">
        <f>summary!J6</f>
        <v>1026</v>
      </c>
      <c r="D42" s="9" t="str">
        <f>summary!Q8</f>
        <v>2014</v>
      </c>
      <c r="E42" s="9" t="s">
        <v>1849</v>
      </c>
      <c r="F42" s="9" t="s">
        <v>1995</v>
      </c>
      <c r="G42" s="9" t="str">
        <f t="shared" si="1"/>
        <v>banania42</v>
      </c>
      <c r="H42" s="23"/>
      <c r="I42" s="110"/>
      <c r="J42" s="23"/>
      <c r="K42" s="140">
        <v>-84</v>
      </c>
      <c r="L42" s="189"/>
      <c r="M42" s="43"/>
      <c r="N42" s="160"/>
      <c r="O42" s="172"/>
      <c r="P42" s="39"/>
    </row>
    <row r="43" spans="1:16" ht="14.25" customHeight="1">
      <c r="A43" s="9" t="str">
        <f ca="1" t="shared" si="0"/>
        <v>muni notes auth b</v>
      </c>
      <c r="B43" s="109">
        <f>ROW()</f>
        <v>43</v>
      </c>
      <c r="C43" s="9" t="str">
        <f>summary!J6</f>
        <v>1026</v>
      </c>
      <c r="D43" s="9" t="str">
        <f>summary!Q8</f>
        <v>2014</v>
      </c>
      <c r="E43" s="9" t="s">
        <v>1849</v>
      </c>
      <c r="F43" s="9" t="s">
        <v>1995</v>
      </c>
      <c r="G43" s="9" t="str">
        <f t="shared" si="1"/>
        <v>banania43</v>
      </c>
      <c r="H43" s="23"/>
      <c r="I43" s="110"/>
      <c r="J43" s="23"/>
      <c r="K43" s="140">
        <v>-85</v>
      </c>
      <c r="L43" s="189"/>
      <c r="M43" s="43"/>
      <c r="N43" s="160"/>
      <c r="O43" s="172"/>
      <c r="P43" s="39"/>
    </row>
    <row r="44" spans="1:16" ht="14.25" customHeight="1">
      <c r="A44" s="9" t="str">
        <f ca="1" t="shared" si="0"/>
        <v>muni notes auth b</v>
      </c>
      <c r="B44" s="109">
        <f>ROW()</f>
        <v>44</v>
      </c>
      <c r="C44" s="9" t="str">
        <f>summary!J6</f>
        <v>1026</v>
      </c>
      <c r="D44" s="9" t="str">
        <f>summary!Q8</f>
        <v>2014</v>
      </c>
      <c r="E44" s="9" t="s">
        <v>1849</v>
      </c>
      <c r="F44" s="9" t="s">
        <v>1995</v>
      </c>
      <c r="G44" s="9" t="str">
        <f t="shared" si="1"/>
        <v>banania44</v>
      </c>
      <c r="H44" s="23"/>
      <c r="I44" s="110"/>
      <c r="J44" s="23"/>
      <c r="K44" s="140">
        <v>-86</v>
      </c>
      <c r="L44" s="189"/>
      <c r="M44" s="43"/>
      <c r="N44" s="160"/>
      <c r="O44" s="172"/>
      <c r="P44" s="39"/>
    </row>
    <row r="45" spans="1:16" ht="14.25" customHeight="1">
      <c r="A45" s="9" t="str">
        <f ca="1" t="shared" si="0"/>
        <v>muni notes auth b</v>
      </c>
      <c r="B45" s="109">
        <f>ROW()</f>
        <v>45</v>
      </c>
      <c r="C45" s="9" t="str">
        <f>summary!J6</f>
        <v>1026</v>
      </c>
      <c r="D45" s="9" t="str">
        <f>summary!Q8</f>
        <v>2014</v>
      </c>
      <c r="E45" s="9" t="s">
        <v>1849</v>
      </c>
      <c r="F45" s="9" t="s">
        <v>1995</v>
      </c>
      <c r="G45" s="9" t="str">
        <f t="shared" si="1"/>
        <v>banania45</v>
      </c>
      <c r="H45" s="23"/>
      <c r="I45" s="110"/>
      <c r="J45" s="23"/>
      <c r="K45" s="140">
        <v>-87</v>
      </c>
      <c r="L45" s="189"/>
      <c r="M45" s="43"/>
      <c r="N45" s="160"/>
      <c r="O45" s="172"/>
      <c r="P45" s="39"/>
    </row>
    <row r="46" spans="1:16" ht="14.25" customHeight="1">
      <c r="A46" s="9" t="str">
        <f ca="1">MID(CELL("filename",A46),FIND("]",CELL("filename",A46))+1,256)</f>
        <v>muni notes auth b</v>
      </c>
      <c r="B46" s="109">
        <f>ROW()</f>
        <v>46</v>
      </c>
      <c r="C46" s="9" t="str">
        <f>summary!J6</f>
        <v>1026</v>
      </c>
      <c r="D46" s="9" t="str">
        <f>summary!Q8</f>
        <v>2014</v>
      </c>
      <c r="E46" s="9" t="s">
        <v>1849</v>
      </c>
      <c r="F46" s="9" t="s">
        <v>1995</v>
      </c>
      <c r="G46" s="9" t="str">
        <f t="shared" si="1"/>
        <v>banania46</v>
      </c>
      <c r="H46" s="23"/>
      <c r="I46" s="110"/>
      <c r="J46" s="23"/>
      <c r="K46" s="140">
        <v>-88</v>
      </c>
      <c r="L46" s="189"/>
      <c r="M46" s="43"/>
      <c r="N46" s="160"/>
      <c r="O46" s="172"/>
      <c r="P46" s="39"/>
    </row>
    <row r="47" spans="1:16" ht="24" customHeight="1" thickBot="1">
      <c r="A47" s="9" t="str">
        <f ca="1">MID(CELL("filename",A47),FIND("]",CELL("filename",A47))+1,256)</f>
        <v>muni notes auth b</v>
      </c>
      <c r="B47" s="109">
        <f>ROW()</f>
        <v>47</v>
      </c>
      <c r="C47" s="9" t="str">
        <f>summary!J6</f>
        <v>1026</v>
      </c>
      <c r="D47" s="9" t="str">
        <f>summary!Q8</f>
        <v>2014</v>
      </c>
      <c r="E47" s="9" t="s">
        <v>1849</v>
      </c>
      <c r="F47" s="9" t="s">
        <v>1996</v>
      </c>
      <c r="G47" s="9" t="str">
        <f t="shared" si="1"/>
        <v>bananiat47</v>
      </c>
      <c r="H47" s="23"/>
      <c r="I47" s="110"/>
      <c r="J47" s="23"/>
      <c r="K47" s="23" t="s">
        <v>1829</v>
      </c>
      <c r="L47" s="43"/>
      <c r="M47" s="43"/>
      <c r="N47" s="25"/>
      <c r="O47" s="171">
        <f>SUM(N4:N46)+SUM('muni notes auth a'!N4:N48)</f>
        <v>1043164.8</v>
      </c>
      <c r="P47" s="39"/>
    </row>
    <row r="48" spans="1:16" ht="14.25" customHeight="1" thickTop="1">
      <c r="A48" s="9" t="str">
        <f ca="1">MID(CELL("filename",A48),FIND("]",CELL("filename",A48))+1,256)</f>
        <v>muni notes auth b</v>
      </c>
      <c r="B48" s="109">
        <f>ROW()</f>
        <v>48</v>
      </c>
      <c r="C48" s="9" t="str">
        <f>summary!J6</f>
        <v>1026</v>
      </c>
      <c r="D48" s="9" t="str">
        <f>summary!Q8</f>
        <v>2014</v>
      </c>
      <c r="E48" s="9" t="s">
        <v>1849</v>
      </c>
      <c r="F48" s="9" t="s">
        <v>1995</v>
      </c>
      <c r="G48" s="9" t="str">
        <f t="shared" si="1"/>
        <v>banania48</v>
      </c>
      <c r="H48" s="23"/>
      <c r="I48" s="110"/>
      <c r="J48" s="23"/>
      <c r="K48" s="23"/>
      <c r="L48" s="43"/>
      <c r="M48" s="43"/>
      <c r="N48" s="24"/>
      <c r="O48" s="91"/>
      <c r="P48" s="39"/>
    </row>
    <row r="49" spans="1:16" ht="14.25" customHeight="1" thickBot="1">
      <c r="A49" s="9" t="str">
        <f ca="1">MID(CELL("filename",A49),FIND("]",CELL("filename",A49))+1,256)</f>
        <v>muni notes auth b</v>
      </c>
      <c r="B49" s="109">
        <f>ROW()</f>
        <v>49</v>
      </c>
      <c r="C49" s="9" t="str">
        <f>summary!J6</f>
        <v>1026</v>
      </c>
      <c r="D49" s="9" t="str">
        <f>summary!Q8</f>
        <v>2014</v>
      </c>
      <c r="E49" s="9" t="s">
        <v>1849</v>
      </c>
      <c r="F49" s="9" t="s">
        <v>1993</v>
      </c>
      <c r="G49" s="9" t="str">
        <f t="shared" si="1"/>
        <v>bnaiant49</v>
      </c>
      <c r="H49" s="23"/>
      <c r="I49" s="142">
        <v>5</v>
      </c>
      <c r="J49" s="82" t="s">
        <v>1903</v>
      </c>
      <c r="K49" s="38"/>
      <c r="L49" s="81"/>
      <c r="M49" s="81"/>
      <c r="N49" s="55"/>
      <c r="O49" s="171">
        <f>+O47+'muni notes issued'!O63</f>
        <v>1643164.8</v>
      </c>
      <c r="P49" s="39"/>
    </row>
    <row r="50"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P22"/>
  <sheetViews>
    <sheetView showGridLines="0" zoomScalePageLayoutView="0" workbookViewId="0" topLeftCell="I1">
      <selection activeCell="N7" sqref="N7"/>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4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2">MID(CELL("filename",A1),FIND("]",CELL("filename",A1))+1,256)</f>
        <v>muni other</v>
      </c>
      <c r="B1" s="182">
        <f>ROW()</f>
        <v>1</v>
      </c>
      <c r="C1" s="137" t="str">
        <f>summary!J6</f>
        <v>1026</v>
      </c>
      <c r="D1" s="137" t="str">
        <f>summary!Q8</f>
        <v>2014</v>
      </c>
      <c r="E1" s="137" t="s">
        <v>1849</v>
      </c>
      <c r="F1" s="137" t="s">
        <v>1918</v>
      </c>
      <c r="G1" s="137" t="str">
        <f>F1&amp;ROW()</f>
        <v>bnai1</v>
      </c>
      <c r="H1" s="139"/>
      <c r="I1" s="239" t="s">
        <v>1990</v>
      </c>
      <c r="J1" s="239"/>
      <c r="K1" s="239"/>
      <c r="L1" s="239"/>
      <c r="M1" s="239"/>
      <c r="N1" s="239"/>
      <c r="O1" s="239"/>
      <c r="P1" s="139"/>
    </row>
    <row r="2" spans="1:16" ht="25.5" customHeight="1">
      <c r="A2" s="9" t="str">
        <f ca="1" t="shared" si="0"/>
        <v>muni other</v>
      </c>
      <c r="B2" s="109">
        <f>ROW()</f>
        <v>2</v>
      </c>
      <c r="C2" s="9" t="str">
        <f>summary!J6</f>
        <v>1026</v>
      </c>
      <c r="D2" s="9" t="str">
        <f>summary!Q8</f>
        <v>2014</v>
      </c>
      <c r="E2" s="9" t="s">
        <v>1849</v>
      </c>
      <c r="F2" s="9" t="s">
        <v>1919</v>
      </c>
      <c r="G2" s="9" t="str">
        <f aca="true" t="shared" si="1" ref="G2:G21">F2&amp;ROW()</f>
        <v>obn2</v>
      </c>
      <c r="H2" s="23"/>
      <c r="I2" s="142">
        <v>6</v>
      </c>
      <c r="J2" s="37" t="s">
        <v>1830</v>
      </c>
      <c r="K2" s="23"/>
      <c r="L2" s="23"/>
      <c r="M2" s="23"/>
      <c r="N2" s="23"/>
      <c r="O2" s="23"/>
      <c r="P2" s="23"/>
    </row>
    <row r="3" spans="1:16" ht="15.75">
      <c r="A3" s="9" t="str">
        <f ca="1" t="shared" si="0"/>
        <v>muni other</v>
      </c>
      <c r="B3" s="109">
        <f>ROW()</f>
        <v>3</v>
      </c>
      <c r="C3" s="9" t="str">
        <f>summary!J6</f>
        <v>1026</v>
      </c>
      <c r="D3" s="9" t="str">
        <f>summary!Q8</f>
        <v>2014</v>
      </c>
      <c r="E3" s="9" t="s">
        <v>1849</v>
      </c>
      <c r="F3" s="9" t="s">
        <v>1919</v>
      </c>
      <c r="G3" s="9" t="str">
        <f t="shared" si="1"/>
        <v>obn3</v>
      </c>
      <c r="H3" s="23"/>
      <c r="I3" s="110"/>
      <c r="J3" s="240" t="s">
        <v>1902</v>
      </c>
      <c r="K3" s="240"/>
      <c r="L3" s="240"/>
      <c r="M3" s="240"/>
      <c r="N3" s="240"/>
      <c r="O3" s="240"/>
      <c r="P3" s="23"/>
    </row>
    <row r="4" spans="1:16" ht="14.25" customHeight="1">
      <c r="A4" s="9" t="str">
        <f ca="1" t="shared" si="0"/>
        <v>muni other</v>
      </c>
      <c r="B4" s="109">
        <f>ROW()</f>
        <v>4</v>
      </c>
      <c r="C4" s="9" t="str">
        <f>summary!J6</f>
        <v>1026</v>
      </c>
      <c r="D4" s="9" t="str">
        <f>summary!Q8</f>
        <v>2014</v>
      </c>
      <c r="E4" s="9" t="s">
        <v>1849</v>
      </c>
      <c r="F4" s="9" t="s">
        <v>1920</v>
      </c>
      <c r="G4" s="9" t="str">
        <f t="shared" si="1"/>
        <v>obni4</v>
      </c>
      <c r="H4" s="23"/>
      <c r="I4" s="110"/>
      <c r="J4" s="82" t="s">
        <v>1799</v>
      </c>
      <c r="K4" s="38"/>
      <c r="L4" s="23"/>
      <c r="M4" s="23"/>
      <c r="N4" s="24"/>
      <c r="O4" s="24"/>
      <c r="P4" s="24"/>
    </row>
    <row r="5" spans="1:16" ht="14.25" customHeight="1">
      <c r="A5" s="9" t="str">
        <f ca="1" t="shared" si="0"/>
        <v>muni other</v>
      </c>
      <c r="B5" s="109">
        <f>ROW()</f>
        <v>5</v>
      </c>
      <c r="C5" s="9" t="str">
        <f>summary!J6</f>
        <v>1026</v>
      </c>
      <c r="D5" s="9" t="str">
        <f>summary!Q8</f>
        <v>2014</v>
      </c>
      <c r="E5" s="9" t="s">
        <v>1849</v>
      </c>
      <c r="F5" s="9" t="s">
        <v>1920</v>
      </c>
      <c r="G5" s="9" t="str">
        <f t="shared" si="1"/>
        <v>obni5</v>
      </c>
      <c r="H5" s="23"/>
      <c r="I5" s="110"/>
      <c r="J5" s="23"/>
      <c r="K5" s="192" t="s">
        <v>1</v>
      </c>
      <c r="L5" s="38" t="s">
        <v>1782</v>
      </c>
      <c r="M5" s="44"/>
      <c r="N5" s="160"/>
      <c r="O5" s="89"/>
      <c r="P5" s="23"/>
    </row>
    <row r="6" spans="1:16" ht="14.25" customHeight="1">
      <c r="A6" s="9" t="str">
        <f ca="1" t="shared" si="0"/>
        <v>muni other</v>
      </c>
      <c r="B6" s="109">
        <f>ROW()</f>
        <v>6</v>
      </c>
      <c r="C6" s="9" t="str">
        <f>summary!J6</f>
        <v>1026</v>
      </c>
      <c r="D6" s="9" t="str">
        <f>summary!Q8</f>
        <v>2014</v>
      </c>
      <c r="E6" s="9" t="s">
        <v>1849</v>
      </c>
      <c r="F6" s="9" t="s">
        <v>1920</v>
      </c>
      <c r="G6" s="9" t="str">
        <f t="shared" si="1"/>
        <v>obni6</v>
      </c>
      <c r="H6" s="23"/>
      <c r="I6" s="110"/>
      <c r="J6" s="23"/>
      <c r="K6" s="192" t="s">
        <v>2</v>
      </c>
      <c r="L6" s="38" t="s">
        <v>1966</v>
      </c>
      <c r="M6" s="44"/>
      <c r="N6" s="160"/>
      <c r="O6" s="89"/>
      <c r="P6" s="23"/>
    </row>
    <row r="7" spans="1:16" ht="14.25" customHeight="1">
      <c r="A7" s="9" t="str">
        <f ca="1" t="shared" si="0"/>
        <v>muni other</v>
      </c>
      <c r="B7" s="109">
        <f>ROW()</f>
        <v>7</v>
      </c>
      <c r="C7" s="9" t="str">
        <f>summary!J6</f>
        <v>1026</v>
      </c>
      <c r="D7" s="9" t="str">
        <f>summary!Q8</f>
        <v>2014</v>
      </c>
      <c r="E7" s="9" t="s">
        <v>1849</v>
      </c>
      <c r="F7" s="9" t="s">
        <v>1920</v>
      </c>
      <c r="G7" s="9" t="str">
        <f t="shared" si="1"/>
        <v>obni7</v>
      </c>
      <c r="H7" s="23"/>
      <c r="I7" s="110"/>
      <c r="J7" s="23"/>
      <c r="K7" s="194" t="s">
        <v>3</v>
      </c>
      <c r="L7" s="45" t="s">
        <v>1831</v>
      </c>
      <c r="M7" s="44"/>
      <c r="N7" s="160">
        <v>188628.67</v>
      </c>
      <c r="O7" s="89"/>
      <c r="P7" s="23"/>
    </row>
    <row r="8" spans="1:16" ht="14.25" customHeight="1">
      <c r="A8" s="9" t="str">
        <f ca="1" t="shared" si="0"/>
        <v>muni other</v>
      </c>
      <c r="B8" s="109">
        <f>ROW()</f>
        <v>8</v>
      </c>
      <c r="C8" s="9" t="str">
        <f>summary!J6</f>
        <v>1026</v>
      </c>
      <c r="D8" s="9" t="str">
        <f>summary!Q8</f>
        <v>2014</v>
      </c>
      <c r="E8" s="9" t="s">
        <v>1849</v>
      </c>
      <c r="F8" s="9" t="s">
        <v>1920</v>
      </c>
      <c r="G8" s="9" t="str">
        <f t="shared" si="1"/>
        <v>obni8</v>
      </c>
      <c r="H8" s="23"/>
      <c r="I8" s="110"/>
      <c r="J8" s="23"/>
      <c r="K8" s="194" t="s">
        <v>1793</v>
      </c>
      <c r="L8" s="46" t="s">
        <v>1832</v>
      </c>
      <c r="M8" s="44"/>
      <c r="N8" s="160"/>
      <c r="O8" s="89"/>
      <c r="P8" s="23"/>
    </row>
    <row r="9" spans="1:16" ht="14.25" customHeight="1">
      <c r="A9" s="9" t="str">
        <f ca="1" t="shared" si="0"/>
        <v>muni other</v>
      </c>
      <c r="B9" s="109">
        <f>ROW()</f>
        <v>9</v>
      </c>
      <c r="C9" s="9" t="str">
        <f>summary!J6</f>
        <v>1026</v>
      </c>
      <c r="D9" s="9" t="str">
        <f>summary!Q8</f>
        <v>2014</v>
      </c>
      <c r="E9" s="9" t="s">
        <v>1849</v>
      </c>
      <c r="F9" s="9" t="s">
        <v>1920</v>
      </c>
      <c r="G9" s="9" t="str">
        <f t="shared" si="1"/>
        <v>obni9</v>
      </c>
      <c r="H9" s="23"/>
      <c r="I9" s="110"/>
      <c r="J9" s="23"/>
      <c r="K9" s="192" t="s">
        <v>1794</v>
      </c>
      <c r="L9" s="165"/>
      <c r="M9" s="44"/>
      <c r="N9" s="160"/>
      <c r="O9" s="89"/>
      <c r="P9" s="23"/>
    </row>
    <row r="10" spans="1:16" ht="14.25" customHeight="1">
      <c r="A10" s="9" t="str">
        <f ca="1" t="shared" si="0"/>
        <v>muni other</v>
      </c>
      <c r="B10" s="109">
        <f>ROW()</f>
        <v>10</v>
      </c>
      <c r="C10" s="9" t="str">
        <f>summary!J6</f>
        <v>1026</v>
      </c>
      <c r="D10" s="9" t="str">
        <f>summary!Q8</f>
        <v>2014</v>
      </c>
      <c r="E10" s="9" t="s">
        <v>1849</v>
      </c>
      <c r="F10" s="9" t="s">
        <v>1920</v>
      </c>
      <c r="G10" s="9" t="str">
        <f>F10&amp;ROW()</f>
        <v>obni10</v>
      </c>
      <c r="H10" s="23"/>
      <c r="I10" s="110"/>
      <c r="J10" s="23"/>
      <c r="K10" s="192" t="s">
        <v>1795</v>
      </c>
      <c r="L10" s="165"/>
      <c r="M10" s="44"/>
      <c r="N10" s="160"/>
      <c r="O10" s="89"/>
      <c r="P10" s="23"/>
    </row>
    <row r="11" spans="1:16" ht="14.25" customHeight="1">
      <c r="A11" s="9" t="str">
        <f ca="1" t="shared" si="0"/>
        <v>muni other</v>
      </c>
      <c r="B11" s="109">
        <f>ROW()</f>
        <v>11</v>
      </c>
      <c r="C11" s="9" t="str">
        <f>summary!J6</f>
        <v>1026</v>
      </c>
      <c r="D11" s="9" t="str">
        <f>summary!Q8</f>
        <v>2014</v>
      </c>
      <c r="E11" s="9" t="s">
        <v>1849</v>
      </c>
      <c r="F11" s="9" t="s">
        <v>1920</v>
      </c>
      <c r="G11" s="9" t="str">
        <f t="shared" si="1"/>
        <v>obni11</v>
      </c>
      <c r="H11" s="23"/>
      <c r="I11" s="110"/>
      <c r="J11" s="23"/>
      <c r="K11" s="194" t="s">
        <v>1796</v>
      </c>
      <c r="L11" s="165"/>
      <c r="M11" s="44"/>
      <c r="N11" s="160"/>
      <c r="O11" s="89"/>
      <c r="P11" s="23"/>
    </row>
    <row r="12" spans="1:16" ht="24" customHeight="1" thickBot="1">
      <c r="A12" s="9" t="str">
        <f ca="1" t="shared" si="0"/>
        <v>muni other</v>
      </c>
      <c r="B12" s="109">
        <f>ROW()</f>
        <v>12</v>
      </c>
      <c r="C12" s="9" t="str">
        <f>summary!J6</f>
        <v>1026</v>
      </c>
      <c r="D12" s="9" t="str">
        <f>summary!Q8</f>
        <v>2014</v>
      </c>
      <c r="E12" s="9" t="s">
        <v>1849</v>
      </c>
      <c r="F12" s="9" t="s">
        <v>2002</v>
      </c>
      <c r="G12" s="9" t="str">
        <f t="shared" si="1"/>
        <v>obnit12</v>
      </c>
      <c r="H12" s="23"/>
      <c r="I12" s="110"/>
      <c r="J12" s="23"/>
      <c r="K12" s="82" t="s">
        <v>1833</v>
      </c>
      <c r="L12" s="23"/>
      <c r="M12" s="24"/>
      <c r="N12" s="89"/>
      <c r="O12" s="171">
        <f>SUM(N5:N11)</f>
        <v>188628.67</v>
      </c>
      <c r="P12" s="39"/>
    </row>
    <row r="13" spans="1:16" ht="14.25" customHeight="1" thickTop="1">
      <c r="A13" s="9" t="str">
        <f ca="1" t="shared" si="0"/>
        <v>muni other</v>
      </c>
      <c r="B13" s="109">
        <f>ROW()</f>
        <v>13</v>
      </c>
      <c r="C13" s="9" t="str">
        <f>summary!J6</f>
        <v>1026</v>
      </c>
      <c r="D13" s="9" t="str">
        <f>summary!Q8</f>
        <v>2014</v>
      </c>
      <c r="E13" s="9" t="s">
        <v>1849</v>
      </c>
      <c r="F13" s="9" t="s">
        <v>1920</v>
      </c>
      <c r="G13" s="9" t="str">
        <f t="shared" si="1"/>
        <v>obni13</v>
      </c>
      <c r="H13" s="23"/>
      <c r="I13" s="110"/>
      <c r="J13" s="23"/>
      <c r="K13" s="23"/>
      <c r="L13" s="23"/>
      <c r="M13" s="24"/>
      <c r="N13" s="89"/>
      <c r="O13" s="91"/>
      <c r="P13" s="39"/>
    </row>
    <row r="14" spans="1:16" ht="14.25" customHeight="1">
      <c r="A14" s="9" t="str">
        <f ca="1" t="shared" si="0"/>
        <v>muni other</v>
      </c>
      <c r="B14" s="109">
        <f>ROW()</f>
        <v>14</v>
      </c>
      <c r="C14" s="9" t="str">
        <f>summary!J6</f>
        <v>1026</v>
      </c>
      <c r="D14" s="9" t="str">
        <f>summary!Q8</f>
        <v>2014</v>
      </c>
      <c r="E14" s="9" t="s">
        <v>1849</v>
      </c>
      <c r="F14" s="9" t="s">
        <v>1921</v>
      </c>
      <c r="G14" s="9" t="str">
        <f t="shared" si="1"/>
        <v>obna14</v>
      </c>
      <c r="H14" s="23"/>
      <c r="I14" s="110"/>
      <c r="J14" s="82" t="s">
        <v>1904</v>
      </c>
      <c r="K14" s="38"/>
      <c r="L14" s="23"/>
      <c r="M14" s="24"/>
      <c r="N14" s="89"/>
      <c r="O14" s="89"/>
      <c r="P14" s="39"/>
    </row>
    <row r="15" spans="1:16" ht="14.25" customHeight="1">
      <c r="A15" s="9" t="str">
        <f ca="1" t="shared" si="0"/>
        <v>muni other</v>
      </c>
      <c r="B15" s="109">
        <f>ROW()</f>
        <v>15</v>
      </c>
      <c r="C15" s="9" t="str">
        <f>summary!J6</f>
        <v>1026</v>
      </c>
      <c r="D15" s="9" t="str">
        <f>summary!Q8</f>
        <v>2014</v>
      </c>
      <c r="E15" s="9" t="s">
        <v>1849</v>
      </c>
      <c r="F15" s="9" t="s">
        <v>1921</v>
      </c>
      <c r="G15" s="9" t="str">
        <f t="shared" si="1"/>
        <v>obna15</v>
      </c>
      <c r="H15" s="23"/>
      <c r="I15" s="110"/>
      <c r="J15" s="23"/>
      <c r="K15" s="38" t="s">
        <v>1</v>
      </c>
      <c r="L15" s="38" t="s">
        <v>1782</v>
      </c>
      <c r="M15" s="44"/>
      <c r="N15" s="160"/>
      <c r="O15" s="89"/>
      <c r="P15" s="39"/>
    </row>
    <row r="16" spans="1:16" ht="14.25" customHeight="1">
      <c r="A16" s="9" t="str">
        <f ca="1" t="shared" si="0"/>
        <v>muni other</v>
      </c>
      <c r="B16" s="109">
        <f>ROW()</f>
        <v>16</v>
      </c>
      <c r="C16" s="9" t="str">
        <f>summary!J6</f>
        <v>1026</v>
      </c>
      <c r="D16" s="9" t="str">
        <f>summary!Q8</f>
        <v>2014</v>
      </c>
      <c r="E16" s="9" t="s">
        <v>1849</v>
      </c>
      <c r="F16" s="9" t="s">
        <v>1921</v>
      </c>
      <c r="G16" s="9" t="str">
        <f t="shared" si="1"/>
        <v>obna16</v>
      </c>
      <c r="H16" s="23"/>
      <c r="I16" s="110"/>
      <c r="J16" s="23"/>
      <c r="K16" s="38" t="s">
        <v>2</v>
      </c>
      <c r="L16" s="38" t="s">
        <v>1966</v>
      </c>
      <c r="M16" s="44"/>
      <c r="N16" s="160"/>
      <c r="O16" s="89"/>
      <c r="P16" s="39"/>
    </row>
    <row r="17" spans="1:16" ht="14.25" customHeight="1">
      <c r="A17" s="9" t="str">
        <f ca="1" t="shared" si="0"/>
        <v>muni other</v>
      </c>
      <c r="B17" s="109">
        <f>ROW()</f>
        <v>17</v>
      </c>
      <c r="C17" s="9" t="str">
        <f>summary!J6</f>
        <v>1026</v>
      </c>
      <c r="D17" s="9" t="str">
        <f>summary!Q8</f>
        <v>2014</v>
      </c>
      <c r="E17" s="9" t="s">
        <v>1849</v>
      </c>
      <c r="F17" s="9" t="s">
        <v>1921</v>
      </c>
      <c r="G17" s="9" t="str">
        <f t="shared" si="1"/>
        <v>obna17</v>
      </c>
      <c r="H17" s="23"/>
      <c r="I17" s="110"/>
      <c r="J17" s="23"/>
      <c r="K17" s="32" t="s">
        <v>3</v>
      </c>
      <c r="L17" s="165"/>
      <c r="M17" s="44"/>
      <c r="N17" s="160"/>
      <c r="O17" s="89"/>
      <c r="P17" s="39"/>
    </row>
    <row r="18" spans="1:16" ht="14.25" customHeight="1">
      <c r="A18" s="9" t="str">
        <f ca="1" t="shared" si="0"/>
        <v>muni other</v>
      </c>
      <c r="B18" s="109">
        <f>ROW()</f>
        <v>18</v>
      </c>
      <c r="C18" s="9" t="str">
        <f>summary!J6</f>
        <v>1026</v>
      </c>
      <c r="D18" s="9" t="str">
        <f>summary!Q8</f>
        <v>2014</v>
      </c>
      <c r="E18" s="9" t="s">
        <v>1849</v>
      </c>
      <c r="F18" s="9" t="s">
        <v>1921</v>
      </c>
      <c r="G18" s="9" t="str">
        <f t="shared" si="1"/>
        <v>obna18</v>
      </c>
      <c r="H18" s="23"/>
      <c r="I18" s="110"/>
      <c r="J18" s="23"/>
      <c r="K18" s="32" t="s">
        <v>1793</v>
      </c>
      <c r="L18" s="165"/>
      <c r="M18" s="44"/>
      <c r="N18" s="160"/>
      <c r="O18" s="89"/>
      <c r="P18" s="39"/>
    </row>
    <row r="19" spans="1:16" ht="14.25" customHeight="1">
      <c r="A19" s="9" t="str">
        <f ca="1" t="shared" si="0"/>
        <v>muni other</v>
      </c>
      <c r="B19" s="109">
        <f>ROW()</f>
        <v>19</v>
      </c>
      <c r="C19" s="9" t="str">
        <f>summary!J6</f>
        <v>1026</v>
      </c>
      <c r="D19" s="9" t="str">
        <f>summary!Q8</f>
        <v>2014</v>
      </c>
      <c r="E19" s="9" t="s">
        <v>1849</v>
      </c>
      <c r="F19" s="9" t="s">
        <v>1921</v>
      </c>
      <c r="G19" s="9" t="str">
        <f t="shared" si="1"/>
        <v>obna19</v>
      </c>
      <c r="H19" s="23"/>
      <c r="I19" s="110"/>
      <c r="J19" s="23"/>
      <c r="K19" s="32" t="s">
        <v>1794</v>
      </c>
      <c r="L19" s="165"/>
      <c r="M19" s="44"/>
      <c r="N19" s="160"/>
      <c r="O19" s="89"/>
      <c r="P19" s="39"/>
    </row>
    <row r="20" spans="1:16" ht="24" customHeight="1" thickBot="1">
      <c r="A20" s="9" t="str">
        <f ca="1" t="shared" si="0"/>
        <v>muni other</v>
      </c>
      <c r="B20" s="109">
        <f>ROW()</f>
        <v>20</v>
      </c>
      <c r="C20" s="9" t="str">
        <f>summary!J6</f>
        <v>1026</v>
      </c>
      <c r="D20" s="9" t="str">
        <f>summary!Q8</f>
        <v>2014</v>
      </c>
      <c r="E20" s="9" t="s">
        <v>1849</v>
      </c>
      <c r="F20" s="9" t="s">
        <v>2001</v>
      </c>
      <c r="G20" s="9" t="str">
        <f t="shared" si="1"/>
        <v>obnat20</v>
      </c>
      <c r="H20" s="23"/>
      <c r="I20" s="110"/>
      <c r="J20" s="23"/>
      <c r="K20" s="82" t="s">
        <v>1834</v>
      </c>
      <c r="L20" s="23"/>
      <c r="M20" s="23"/>
      <c r="N20" s="89"/>
      <c r="O20" s="171">
        <f>SUM(N15:N19)</f>
        <v>0</v>
      </c>
      <c r="P20" s="39"/>
    </row>
    <row r="21" spans="1:15" ht="31.5" customHeight="1" thickBot="1" thickTop="1">
      <c r="A21" s="9" t="str">
        <f ca="1" t="shared" si="0"/>
        <v>muni other</v>
      </c>
      <c r="B21" s="109">
        <f>ROW()</f>
        <v>21</v>
      </c>
      <c r="C21" s="9" t="str">
        <f>summary!J6</f>
        <v>1026</v>
      </c>
      <c r="D21" s="9" t="str">
        <f>summary!Q8</f>
        <v>2014</v>
      </c>
      <c r="E21" s="9" t="s">
        <v>1849</v>
      </c>
      <c r="F21" s="9" t="s">
        <v>2003</v>
      </c>
      <c r="G21" s="9" t="str">
        <f t="shared" si="1"/>
        <v>obnatt21</v>
      </c>
      <c r="H21" s="23"/>
      <c r="I21" s="144" t="s">
        <v>1965</v>
      </c>
      <c r="K21" s="143"/>
      <c r="L21" s="143"/>
      <c r="M21" s="143"/>
      <c r="N21" s="173"/>
      <c r="O21" s="171">
        <f>SUM(O12,O20)</f>
        <v>188628.67</v>
      </c>
    </row>
    <row r="22" spans="1:15" ht="31.5" customHeight="1" thickBot="1" thickTop="1">
      <c r="A22" s="9" t="str">
        <f ca="1" t="shared" si="0"/>
        <v>muni other</v>
      </c>
      <c r="B22" s="109">
        <f>ROW()</f>
        <v>22</v>
      </c>
      <c r="C22" s="9" t="str">
        <f>summary!J6</f>
        <v>1026</v>
      </c>
      <c r="D22" s="9" t="str">
        <f>summary!Q8</f>
        <v>2014</v>
      </c>
      <c r="E22" s="9" t="s">
        <v>1849</v>
      </c>
      <c r="F22" s="9" t="s">
        <v>2004</v>
      </c>
      <c r="G22" s="9" t="str">
        <f>F22&amp;ROW()</f>
        <v>obnattt22</v>
      </c>
      <c r="H22" s="23"/>
      <c r="I22" s="144" t="s">
        <v>1975</v>
      </c>
      <c r="K22" s="143"/>
      <c r="L22" s="143"/>
      <c r="M22" s="143"/>
      <c r="N22" s="173"/>
      <c r="O22" s="171">
        <f>+O21+'muni notes auth b'!O49+'muni bonds issued'!O83</f>
        <v>4971793.47</v>
      </c>
    </row>
    <row r="23" ht="16.5" thickTop="1"/>
  </sheetData>
  <sheetProtection password="C7B6" sheet="1"/>
  <mergeCells count="2">
    <mergeCell ref="I1:O1"/>
    <mergeCell ref="J3:O3"/>
  </mergeCell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14.xml><?xml version="1.0" encoding="utf-8"?>
<worksheet xmlns="http://schemas.openxmlformats.org/spreadsheetml/2006/main" xmlns:r="http://schemas.openxmlformats.org/officeDocument/2006/relationships">
  <sheetPr codeName="Sheet11">
    <pageSetUpPr fitToPage="1"/>
  </sheetPr>
  <dimension ref="A1:O33"/>
  <sheetViews>
    <sheetView showGridLines="0" zoomScalePageLayoutView="0" workbookViewId="0" topLeftCell="I1">
      <selection activeCell="N7" sqref="N7"/>
    </sheetView>
  </sheetViews>
  <sheetFormatPr defaultColWidth="9.00390625" defaultRowHeight="15.75"/>
  <cols>
    <col min="1" max="1" width="9.125" style="0" hidden="1" customWidth="1"/>
    <col min="2" max="2" width="5.125" style="113" hidden="1" customWidth="1"/>
    <col min="3" max="3" width="3.50390625" style="0" hidden="1" customWidth="1"/>
    <col min="4" max="4" width="5.875" style="0" hidden="1" customWidth="1"/>
    <col min="5" max="5" width="3.125" style="0" hidden="1" customWidth="1"/>
    <col min="6" max="6" width="5.75390625" style="0" hidden="1" customWidth="1"/>
    <col min="7" max="7" width="14.00390625" style="0" hidden="1" customWidth="1"/>
    <col min="8" max="8" width="6.75390625" style="0" hidden="1" customWidth="1"/>
    <col min="9" max="9" width="2.625" style="0" customWidth="1"/>
    <col min="11" max="11" width="4.625" style="0" customWidth="1"/>
    <col min="12" max="12" width="26.00390625" style="0" customWidth="1"/>
    <col min="13" max="13" width="2.00390625" style="0" customWidth="1"/>
    <col min="14" max="14" width="16.875" style="0" customWidth="1"/>
    <col min="15" max="15" width="18.125" style="0" customWidth="1"/>
  </cols>
  <sheetData>
    <row r="1" spans="1:15" s="106" customFormat="1" ht="22.5" customHeight="1">
      <c r="A1" s="106" t="str">
        <f aca="true" ca="1" t="shared" si="0" ref="A1:A33">MID(CELL("filename",A1),FIND("]",CELL("filename",A1))+1,256)</f>
        <v>muni deduction</v>
      </c>
      <c r="B1" s="183">
        <f>ROW()</f>
        <v>1</v>
      </c>
      <c r="C1" s="106" t="str">
        <f>summary!J6</f>
        <v>1026</v>
      </c>
      <c r="D1" s="106" t="str">
        <f>summary!Q8</f>
        <v>2014</v>
      </c>
      <c r="E1" s="106" t="s">
        <v>1849</v>
      </c>
      <c r="F1" s="106" t="s">
        <v>1914</v>
      </c>
      <c r="G1" s="106" t="str">
        <f>F1&amp;ROW()</f>
        <v>dbn1</v>
      </c>
      <c r="H1" s="42"/>
      <c r="I1" s="241" t="s">
        <v>1835</v>
      </c>
      <c r="J1" s="241"/>
      <c r="K1" s="241"/>
      <c r="L1" s="241"/>
      <c r="M1" s="241"/>
      <c r="N1" s="241"/>
      <c r="O1" s="241"/>
    </row>
    <row r="2" spans="1:15" ht="15" customHeight="1">
      <c r="A2" s="9" t="str">
        <f ca="1" t="shared" si="0"/>
        <v>muni deduction</v>
      </c>
      <c r="B2" s="109">
        <f>ROW()</f>
        <v>2</v>
      </c>
      <c r="C2" s="9" t="str">
        <f>summary!J6</f>
        <v>1026</v>
      </c>
      <c r="D2" s="9" t="str">
        <f>summary!Q8</f>
        <v>2014</v>
      </c>
      <c r="E2" s="9" t="s">
        <v>1849</v>
      </c>
      <c r="F2" s="9" t="s">
        <v>1914</v>
      </c>
      <c r="G2" s="9" t="str">
        <f aca="true" t="shared" si="1" ref="G2:G33">F2&amp;ROW()</f>
        <v>dbn2</v>
      </c>
      <c r="H2" s="23"/>
      <c r="I2" s="38" t="s">
        <v>1766</v>
      </c>
      <c r="J2" s="38" t="s">
        <v>1952</v>
      </c>
      <c r="K2" s="38"/>
      <c r="L2" s="38"/>
      <c r="M2" s="38"/>
      <c r="N2" s="38"/>
      <c r="O2" s="93"/>
    </row>
    <row r="3" spans="1:15" ht="15" customHeight="1">
      <c r="A3" s="9" t="str">
        <f ca="1" t="shared" si="0"/>
        <v>muni deduction</v>
      </c>
      <c r="B3" s="109">
        <f>ROW()</f>
        <v>3</v>
      </c>
      <c r="C3" s="9" t="str">
        <f>summary!J6</f>
        <v>1026</v>
      </c>
      <c r="D3" s="9" t="str">
        <f>summary!Q8</f>
        <v>2014</v>
      </c>
      <c r="E3" s="9" t="s">
        <v>1849</v>
      </c>
      <c r="F3" s="9" t="s">
        <v>1914</v>
      </c>
      <c r="G3" s="9" t="str">
        <f t="shared" si="1"/>
        <v>dbn3</v>
      </c>
      <c r="H3" s="23"/>
      <c r="I3" s="38"/>
      <c r="J3" s="38" t="s">
        <v>1778</v>
      </c>
      <c r="K3" s="38" t="s">
        <v>2010</v>
      </c>
      <c r="L3" s="41"/>
      <c r="M3" s="38"/>
      <c r="N3" s="38"/>
      <c r="O3" s="93"/>
    </row>
    <row r="4" spans="1:15" ht="15" customHeight="1">
      <c r="A4" s="9" t="str">
        <f ca="1" t="shared" si="0"/>
        <v>muni deduction</v>
      </c>
      <c r="B4" s="109">
        <f>ROW()</f>
        <v>4</v>
      </c>
      <c r="C4" s="9" t="str">
        <f>summary!J6</f>
        <v>1026</v>
      </c>
      <c r="D4" s="9" t="str">
        <f>summary!Q8</f>
        <v>2014</v>
      </c>
      <c r="E4" s="9" t="s">
        <v>1849</v>
      </c>
      <c r="F4" s="9" t="s">
        <v>1914</v>
      </c>
      <c r="G4" s="9" t="str">
        <f t="shared" si="1"/>
        <v>dbn4</v>
      </c>
      <c r="H4" s="23"/>
      <c r="I4" s="38"/>
      <c r="J4" s="38"/>
      <c r="K4" s="38" t="s">
        <v>1</v>
      </c>
      <c r="L4" s="165"/>
      <c r="M4" s="94"/>
      <c r="N4" s="160">
        <v>0</v>
      </c>
      <c r="O4" s="53"/>
    </row>
    <row r="5" spans="1:15" ht="15" customHeight="1">
      <c r="A5" s="9" t="str">
        <f ca="1" t="shared" si="0"/>
        <v>muni deduction</v>
      </c>
      <c r="B5" s="109">
        <f>ROW()</f>
        <v>5</v>
      </c>
      <c r="C5" s="9" t="str">
        <f>summary!J6</f>
        <v>1026</v>
      </c>
      <c r="D5" s="9" t="str">
        <f>summary!Q8</f>
        <v>2014</v>
      </c>
      <c r="E5" s="9" t="s">
        <v>1849</v>
      </c>
      <c r="F5" s="9" t="s">
        <v>1914</v>
      </c>
      <c r="G5" s="9" t="str">
        <f t="shared" si="1"/>
        <v>dbn5</v>
      </c>
      <c r="H5" s="23"/>
      <c r="I5" s="38"/>
      <c r="J5" s="38"/>
      <c r="K5" s="38"/>
      <c r="L5" s="38"/>
      <c r="M5" s="38"/>
      <c r="N5" s="53"/>
      <c r="O5" s="52">
        <f>N4</f>
        <v>0</v>
      </c>
    </row>
    <row r="6" spans="1:15" ht="60" customHeight="1">
      <c r="A6" s="9" t="str">
        <f ca="1" t="shared" si="0"/>
        <v>muni deduction</v>
      </c>
      <c r="B6" s="109">
        <f>ROW()</f>
        <v>6</v>
      </c>
      <c r="C6" s="9" t="str">
        <f>summary!J6</f>
        <v>1026</v>
      </c>
      <c r="D6" s="9" t="str">
        <f>summary!Q8</f>
        <v>2014</v>
      </c>
      <c r="E6" s="9" t="s">
        <v>1849</v>
      </c>
      <c r="F6" s="9" t="s">
        <v>1914</v>
      </c>
      <c r="G6" s="9" t="str">
        <f t="shared" si="1"/>
        <v>dbn6</v>
      </c>
      <c r="H6" s="23"/>
      <c r="I6" s="38"/>
      <c r="J6" s="135" t="s">
        <v>1779</v>
      </c>
      <c r="K6" s="240" t="s">
        <v>2011</v>
      </c>
      <c r="L6" s="240"/>
      <c r="M6" s="240"/>
      <c r="N6" s="240"/>
      <c r="O6" s="53"/>
    </row>
    <row r="7" spans="1:15" ht="15" customHeight="1">
      <c r="A7" s="9" t="str">
        <f ca="1" t="shared" si="0"/>
        <v>muni deduction</v>
      </c>
      <c r="B7" s="109">
        <f>ROW()</f>
        <v>7</v>
      </c>
      <c r="C7" s="9" t="str">
        <f>summary!J6</f>
        <v>1026</v>
      </c>
      <c r="D7" s="9" t="str">
        <f>summary!Q8</f>
        <v>2014</v>
      </c>
      <c r="E7" s="9" t="s">
        <v>1849</v>
      </c>
      <c r="F7" s="9" t="s">
        <v>1914</v>
      </c>
      <c r="G7" s="9" t="str">
        <f t="shared" si="1"/>
        <v>dbn7</v>
      </c>
      <c r="H7" s="23"/>
      <c r="I7" s="38"/>
      <c r="J7" s="38"/>
      <c r="K7" s="38" t="s">
        <v>1</v>
      </c>
      <c r="L7" s="165" t="s">
        <v>2077</v>
      </c>
      <c r="M7" s="94"/>
      <c r="N7" s="160">
        <v>3642.99</v>
      </c>
      <c r="O7" s="53"/>
    </row>
    <row r="8" spans="1:15" ht="15" customHeight="1">
      <c r="A8" s="9" t="str">
        <f ca="1" t="shared" si="0"/>
        <v>muni deduction</v>
      </c>
      <c r="B8" s="109">
        <f>ROW()</f>
        <v>8</v>
      </c>
      <c r="C8" s="9" t="str">
        <f>summary!J6</f>
        <v>1026</v>
      </c>
      <c r="D8" s="9" t="str">
        <f>summary!Q8</f>
        <v>2014</v>
      </c>
      <c r="E8" s="9" t="s">
        <v>1849</v>
      </c>
      <c r="F8" s="9" t="s">
        <v>1914</v>
      </c>
      <c r="G8" s="9" t="str">
        <f t="shared" si="1"/>
        <v>dbn8</v>
      </c>
      <c r="H8" s="23"/>
      <c r="I8" s="38"/>
      <c r="J8" s="38"/>
      <c r="K8" s="38" t="s">
        <v>2</v>
      </c>
      <c r="L8" s="165"/>
      <c r="M8" s="94"/>
      <c r="N8" s="160">
        <v>0</v>
      </c>
      <c r="O8" s="53"/>
    </row>
    <row r="9" spans="1:15" ht="15" customHeight="1">
      <c r="A9" s="9" t="str">
        <f ca="1" t="shared" si="0"/>
        <v>muni deduction</v>
      </c>
      <c r="B9" s="109">
        <f>ROW()</f>
        <v>9</v>
      </c>
      <c r="C9" s="9" t="str">
        <f>summary!J6</f>
        <v>1026</v>
      </c>
      <c r="D9" s="9" t="str">
        <f>summary!Q8</f>
        <v>2014</v>
      </c>
      <c r="E9" s="9" t="s">
        <v>1849</v>
      </c>
      <c r="F9" s="9" t="s">
        <v>1914</v>
      </c>
      <c r="G9" s="9" t="str">
        <f t="shared" si="1"/>
        <v>dbn9</v>
      </c>
      <c r="H9" s="23"/>
      <c r="I9" s="38"/>
      <c r="J9" s="38"/>
      <c r="K9" s="38" t="s">
        <v>3</v>
      </c>
      <c r="L9" s="165"/>
      <c r="M9" s="94"/>
      <c r="N9" s="160">
        <v>0</v>
      </c>
      <c r="O9" s="53"/>
    </row>
    <row r="10" spans="1:15" ht="15" customHeight="1">
      <c r="A10" s="9" t="str">
        <f ca="1" t="shared" si="0"/>
        <v>muni deduction</v>
      </c>
      <c r="B10" s="109">
        <f>ROW()</f>
        <v>10</v>
      </c>
      <c r="C10" s="9" t="str">
        <f>summary!J6</f>
        <v>1026</v>
      </c>
      <c r="D10" s="9" t="str">
        <f>summary!Q8</f>
        <v>2014</v>
      </c>
      <c r="E10" s="9" t="s">
        <v>1849</v>
      </c>
      <c r="F10" s="9" t="s">
        <v>1914</v>
      </c>
      <c r="G10" s="9" t="str">
        <f t="shared" si="1"/>
        <v>dbn10</v>
      </c>
      <c r="H10" s="23"/>
      <c r="I10" s="38"/>
      <c r="J10" s="38"/>
      <c r="K10" s="38"/>
      <c r="L10" s="38"/>
      <c r="M10" s="38"/>
      <c r="N10" s="53"/>
      <c r="O10" s="52">
        <f>SUM(N7:N9)</f>
        <v>3642.99</v>
      </c>
    </row>
    <row r="11" spans="1:15" ht="43.5" customHeight="1">
      <c r="A11" s="9" t="str">
        <f ca="1" t="shared" si="0"/>
        <v>muni deduction</v>
      </c>
      <c r="B11" s="109">
        <f>ROW()</f>
        <v>11</v>
      </c>
      <c r="C11" s="9" t="str">
        <f>summary!J6</f>
        <v>1026</v>
      </c>
      <c r="D11" s="9" t="str">
        <f>summary!Q8</f>
        <v>2014</v>
      </c>
      <c r="E11" s="9" t="s">
        <v>1849</v>
      </c>
      <c r="F11" s="9" t="s">
        <v>1914</v>
      </c>
      <c r="G11" s="9" t="str">
        <f t="shared" si="1"/>
        <v>dbn11</v>
      </c>
      <c r="H11" s="23"/>
      <c r="I11" s="38"/>
      <c r="J11" s="135" t="s">
        <v>1789</v>
      </c>
      <c r="K11" s="240" t="s">
        <v>2012</v>
      </c>
      <c r="L11" s="240"/>
      <c r="M11" s="240"/>
      <c r="N11" s="240"/>
      <c r="O11" s="53"/>
    </row>
    <row r="12" spans="1:15" ht="15" customHeight="1">
      <c r="A12" s="9" t="str">
        <f ca="1" t="shared" si="0"/>
        <v>muni deduction</v>
      </c>
      <c r="B12" s="109">
        <f>ROW()</f>
        <v>12</v>
      </c>
      <c r="C12" s="9" t="str">
        <f>summary!J6</f>
        <v>1026</v>
      </c>
      <c r="D12" s="9" t="str">
        <f>summary!Q8</f>
        <v>2014</v>
      </c>
      <c r="E12" s="9" t="s">
        <v>1849</v>
      </c>
      <c r="F12" s="9" t="s">
        <v>1914</v>
      </c>
      <c r="G12" s="9" t="str">
        <f t="shared" si="1"/>
        <v>dbn12</v>
      </c>
      <c r="H12" s="23"/>
      <c r="I12" s="38"/>
      <c r="J12" s="38"/>
      <c r="K12" s="38" t="s">
        <v>1</v>
      </c>
      <c r="L12" s="165"/>
      <c r="M12" s="94"/>
      <c r="N12" s="160">
        <v>0</v>
      </c>
      <c r="O12" s="53"/>
    </row>
    <row r="13" spans="1:15" ht="15" customHeight="1">
      <c r="A13" s="9" t="str">
        <f ca="1" t="shared" si="0"/>
        <v>muni deduction</v>
      </c>
      <c r="B13" s="109">
        <f>ROW()</f>
        <v>13</v>
      </c>
      <c r="C13" s="9" t="str">
        <f>summary!J6</f>
        <v>1026</v>
      </c>
      <c r="D13" s="9" t="str">
        <f>summary!Q8</f>
        <v>2014</v>
      </c>
      <c r="E13" s="9" t="s">
        <v>1849</v>
      </c>
      <c r="F13" s="9" t="s">
        <v>1914</v>
      </c>
      <c r="G13" s="9" t="str">
        <f t="shared" si="1"/>
        <v>dbn13</v>
      </c>
      <c r="H13" s="23"/>
      <c r="I13" s="38"/>
      <c r="J13" s="38"/>
      <c r="K13" s="38" t="s">
        <v>2</v>
      </c>
      <c r="L13" s="165"/>
      <c r="M13" s="94"/>
      <c r="N13" s="160">
        <v>0</v>
      </c>
      <c r="O13" s="53"/>
    </row>
    <row r="14" spans="1:15" ht="15" customHeight="1">
      <c r="A14" s="9" t="str">
        <f ca="1" t="shared" si="0"/>
        <v>muni deduction</v>
      </c>
      <c r="B14" s="109">
        <f>ROW()</f>
        <v>14</v>
      </c>
      <c r="C14" s="9" t="str">
        <f>summary!J6</f>
        <v>1026</v>
      </c>
      <c r="D14" s="9" t="str">
        <f>summary!Q8</f>
        <v>2014</v>
      </c>
      <c r="E14" s="9" t="s">
        <v>1849</v>
      </c>
      <c r="F14" s="9" t="s">
        <v>1914</v>
      </c>
      <c r="G14" s="9" t="str">
        <f t="shared" si="1"/>
        <v>dbn14</v>
      </c>
      <c r="H14" s="23"/>
      <c r="I14" s="38"/>
      <c r="J14" s="38"/>
      <c r="K14" s="38" t="s">
        <v>3</v>
      </c>
      <c r="L14" s="165"/>
      <c r="M14" s="94"/>
      <c r="N14" s="160">
        <v>0</v>
      </c>
      <c r="O14" s="53"/>
    </row>
    <row r="15" spans="1:15" ht="15" customHeight="1">
      <c r="A15" s="9" t="str">
        <f ca="1" t="shared" si="0"/>
        <v>muni deduction</v>
      </c>
      <c r="B15" s="109">
        <f>ROW()</f>
        <v>15</v>
      </c>
      <c r="C15" s="9" t="str">
        <f>summary!J6</f>
        <v>1026</v>
      </c>
      <c r="D15" s="9" t="str">
        <f>summary!Q8</f>
        <v>2014</v>
      </c>
      <c r="E15" s="9" t="s">
        <v>1849</v>
      </c>
      <c r="F15" s="9" t="s">
        <v>1914</v>
      </c>
      <c r="G15" s="9" t="str">
        <f t="shared" si="1"/>
        <v>dbn15</v>
      </c>
      <c r="H15" s="23"/>
      <c r="I15" s="38"/>
      <c r="J15" s="38"/>
      <c r="K15" s="38"/>
      <c r="L15" s="38"/>
      <c r="M15" s="38"/>
      <c r="N15" s="53"/>
      <c r="O15" s="52">
        <f>SUM(N12:N14)</f>
        <v>0</v>
      </c>
    </row>
    <row r="16" spans="1:15" ht="30" customHeight="1">
      <c r="A16" s="9" t="str">
        <f ca="1" t="shared" si="0"/>
        <v>muni deduction</v>
      </c>
      <c r="B16" s="109">
        <f>ROW()</f>
        <v>16</v>
      </c>
      <c r="C16" s="9" t="str">
        <f>summary!J6</f>
        <v>1026</v>
      </c>
      <c r="D16" s="9" t="str">
        <f>summary!Q8</f>
        <v>2014</v>
      </c>
      <c r="E16" s="9" t="s">
        <v>1849</v>
      </c>
      <c r="F16" s="9" t="s">
        <v>1914</v>
      </c>
      <c r="G16" s="9" t="str">
        <f t="shared" si="1"/>
        <v>dbn16</v>
      </c>
      <c r="H16" s="23"/>
      <c r="I16" s="38"/>
      <c r="J16" s="135" t="s">
        <v>1790</v>
      </c>
      <c r="K16" s="240" t="s">
        <v>1960</v>
      </c>
      <c r="L16" s="240"/>
      <c r="M16" s="240"/>
      <c r="N16" s="240"/>
      <c r="O16" s="53"/>
    </row>
    <row r="17" spans="1:15" ht="15" customHeight="1">
      <c r="A17" s="9" t="str">
        <f ca="1" t="shared" si="0"/>
        <v>muni deduction</v>
      </c>
      <c r="B17" s="109">
        <f>ROW()</f>
        <v>17</v>
      </c>
      <c r="C17" s="9" t="str">
        <f>summary!J6</f>
        <v>1026</v>
      </c>
      <c r="D17" s="9" t="str">
        <f>summary!Q8</f>
        <v>2014</v>
      </c>
      <c r="E17" s="9" t="s">
        <v>1849</v>
      </c>
      <c r="F17" s="9" t="s">
        <v>1914</v>
      </c>
      <c r="G17" s="9" t="str">
        <f t="shared" si="1"/>
        <v>dbn17</v>
      </c>
      <c r="H17" s="23"/>
      <c r="I17" s="38"/>
      <c r="J17" s="38"/>
      <c r="K17" s="38" t="s">
        <v>1</v>
      </c>
      <c r="L17" s="165"/>
      <c r="M17" s="94"/>
      <c r="N17" s="160">
        <v>0</v>
      </c>
      <c r="O17" s="53"/>
    </row>
    <row r="18" spans="1:15" ht="15" customHeight="1">
      <c r="A18" s="9" t="str">
        <f ca="1" t="shared" si="0"/>
        <v>muni deduction</v>
      </c>
      <c r="B18" s="109">
        <f>ROW()</f>
        <v>18</v>
      </c>
      <c r="C18" s="9" t="str">
        <f>summary!J6</f>
        <v>1026</v>
      </c>
      <c r="D18" s="9" t="str">
        <f>summary!Q8</f>
        <v>2014</v>
      </c>
      <c r="E18" s="9" t="s">
        <v>1849</v>
      </c>
      <c r="F18" s="9" t="s">
        <v>1914</v>
      </c>
      <c r="G18" s="9" t="str">
        <f>F18&amp;ROW()</f>
        <v>dbn18</v>
      </c>
      <c r="H18" s="23"/>
      <c r="I18" s="38"/>
      <c r="J18" s="38"/>
      <c r="K18" s="192" t="s">
        <v>2</v>
      </c>
      <c r="L18" s="165"/>
      <c r="M18" s="94"/>
      <c r="N18" s="160">
        <v>0</v>
      </c>
      <c r="O18" s="53"/>
    </row>
    <row r="19" spans="1:15" ht="15" customHeight="1">
      <c r="A19" s="9" t="str">
        <f ca="1" t="shared" si="0"/>
        <v>muni deduction</v>
      </c>
      <c r="B19" s="109">
        <f>ROW()</f>
        <v>19</v>
      </c>
      <c r="C19" s="9" t="str">
        <f>summary!J6</f>
        <v>1026</v>
      </c>
      <c r="D19" s="9" t="str">
        <f>summary!Q8</f>
        <v>2014</v>
      </c>
      <c r="E19" s="9" t="s">
        <v>1849</v>
      </c>
      <c r="F19" s="9" t="s">
        <v>1914</v>
      </c>
      <c r="G19" s="9" t="str">
        <f t="shared" si="1"/>
        <v>dbn19</v>
      </c>
      <c r="H19" s="23"/>
      <c r="I19" s="38"/>
      <c r="J19" s="38"/>
      <c r="K19" s="192" t="s">
        <v>3</v>
      </c>
      <c r="L19" s="165"/>
      <c r="M19" s="94"/>
      <c r="N19" s="160">
        <v>0</v>
      </c>
      <c r="O19" s="53"/>
    </row>
    <row r="20" spans="1:15" ht="15" customHeight="1">
      <c r="A20" s="9" t="str">
        <f ca="1" t="shared" si="0"/>
        <v>muni deduction</v>
      </c>
      <c r="B20" s="109">
        <f>ROW()</f>
        <v>20</v>
      </c>
      <c r="C20" s="9" t="str">
        <f>summary!J6</f>
        <v>1026</v>
      </c>
      <c r="D20" s="9" t="str">
        <f>summary!Q8</f>
        <v>2014</v>
      </c>
      <c r="E20" s="9" t="s">
        <v>1849</v>
      </c>
      <c r="F20" s="9" t="s">
        <v>1914</v>
      </c>
      <c r="G20" s="9" t="str">
        <f t="shared" si="1"/>
        <v>dbn20</v>
      </c>
      <c r="H20" s="23"/>
      <c r="I20" s="38"/>
      <c r="J20" s="38"/>
      <c r="K20" s="38"/>
      <c r="L20" s="38"/>
      <c r="M20" s="38"/>
      <c r="N20" s="53"/>
      <c r="O20" s="52">
        <f>SUM(N17:N19)</f>
        <v>0</v>
      </c>
    </row>
    <row r="21" spans="1:15" ht="15" customHeight="1">
      <c r="A21" s="9" t="str">
        <f ca="1" t="shared" si="0"/>
        <v>muni deduction</v>
      </c>
      <c r="B21" s="109">
        <f>ROW()</f>
        <v>21</v>
      </c>
      <c r="C21" s="9" t="str">
        <f>summary!J6</f>
        <v>1026</v>
      </c>
      <c r="D21" s="9" t="str">
        <f>summary!Q8</f>
        <v>2014</v>
      </c>
      <c r="E21" s="9" t="s">
        <v>1849</v>
      </c>
      <c r="F21" s="9" t="s">
        <v>1914</v>
      </c>
      <c r="G21" s="9" t="str">
        <f t="shared" si="1"/>
        <v>dbn21</v>
      </c>
      <c r="H21" s="23"/>
      <c r="I21" s="38"/>
      <c r="J21" s="38"/>
      <c r="K21" s="38"/>
      <c r="L21" s="38"/>
      <c r="M21" s="38"/>
      <c r="N21" s="53"/>
      <c r="O21" s="93"/>
    </row>
    <row r="22" spans="1:15" ht="15" customHeight="1">
      <c r="A22" s="9" t="str">
        <f ca="1" t="shared" si="0"/>
        <v>muni deduction</v>
      </c>
      <c r="B22" s="109">
        <f>ROW()</f>
        <v>22</v>
      </c>
      <c r="C22" s="9" t="str">
        <f>summary!J6</f>
        <v>1026</v>
      </c>
      <c r="D22" s="9" t="str">
        <f>summary!Q8</f>
        <v>2014</v>
      </c>
      <c r="E22" s="9" t="s">
        <v>1849</v>
      </c>
      <c r="F22" s="9" t="s">
        <v>1914</v>
      </c>
      <c r="G22" s="9" t="str">
        <f t="shared" si="1"/>
        <v>dbn22</v>
      </c>
      <c r="H22" s="23"/>
      <c r="I22" s="38" t="s">
        <v>1767</v>
      </c>
      <c r="J22" s="38" t="s">
        <v>1961</v>
      </c>
      <c r="K22" s="38"/>
      <c r="L22" s="38"/>
      <c r="M22" s="38"/>
      <c r="N22" s="53"/>
      <c r="O22" s="160">
        <v>0</v>
      </c>
    </row>
    <row r="23" spans="1:15" ht="15" customHeight="1">
      <c r="A23" s="9" t="str">
        <f ca="1" t="shared" si="0"/>
        <v>muni deduction</v>
      </c>
      <c r="B23" s="109">
        <f>ROW()</f>
        <v>23</v>
      </c>
      <c r="C23" s="9" t="str">
        <f>summary!J6</f>
        <v>1026</v>
      </c>
      <c r="D23" s="9" t="str">
        <f>summary!Q8</f>
        <v>2014</v>
      </c>
      <c r="E23" s="9" t="s">
        <v>1849</v>
      </c>
      <c r="F23" s="9" t="s">
        <v>1914</v>
      </c>
      <c r="G23" s="9" t="str">
        <f t="shared" si="1"/>
        <v>dbn23</v>
      </c>
      <c r="H23" s="23"/>
      <c r="I23" s="38"/>
      <c r="J23" s="38"/>
      <c r="K23" s="38"/>
      <c r="L23" s="38"/>
      <c r="M23" s="38"/>
      <c r="N23" s="53"/>
      <c r="O23" s="93"/>
    </row>
    <row r="24" spans="1:15" ht="42" customHeight="1">
      <c r="A24" s="9" t="str">
        <f ca="1" t="shared" si="0"/>
        <v>muni deduction</v>
      </c>
      <c r="B24" s="109">
        <f>ROW()</f>
        <v>24</v>
      </c>
      <c r="C24" s="9" t="str">
        <f>summary!J6</f>
        <v>1026</v>
      </c>
      <c r="D24" s="9" t="str">
        <f>summary!Q8</f>
        <v>2014</v>
      </c>
      <c r="E24" s="9" t="s">
        <v>1849</v>
      </c>
      <c r="F24" s="9" t="s">
        <v>1914</v>
      </c>
      <c r="G24" s="9" t="str">
        <f t="shared" si="1"/>
        <v>dbn24</v>
      </c>
      <c r="H24" s="23"/>
      <c r="I24" s="135" t="s">
        <v>1768</v>
      </c>
      <c r="J24" s="240" t="s">
        <v>1962</v>
      </c>
      <c r="K24" s="240"/>
      <c r="L24" s="240"/>
      <c r="M24" s="240"/>
      <c r="N24" s="240"/>
      <c r="O24" s="160">
        <v>0</v>
      </c>
    </row>
    <row r="25" spans="1:15" ht="15" customHeight="1">
      <c r="A25" s="9" t="str">
        <f ca="1" t="shared" si="0"/>
        <v>muni deduction</v>
      </c>
      <c r="B25" s="109">
        <f>ROW()</f>
        <v>25</v>
      </c>
      <c r="C25" s="9" t="str">
        <f>summary!J6</f>
        <v>1026</v>
      </c>
      <c r="D25" s="9" t="str">
        <f>summary!Q8</f>
        <v>2014</v>
      </c>
      <c r="E25" s="9" t="s">
        <v>1849</v>
      </c>
      <c r="F25" s="9" t="s">
        <v>1914</v>
      </c>
      <c r="G25" s="9" t="str">
        <f t="shared" si="1"/>
        <v>dbn25</v>
      </c>
      <c r="H25" s="23"/>
      <c r="I25" s="38"/>
      <c r="J25" s="38"/>
      <c r="K25" s="38"/>
      <c r="L25" s="38"/>
      <c r="M25" s="38"/>
      <c r="N25" s="53"/>
      <c r="O25" s="93"/>
    </row>
    <row r="26" spans="1:15" ht="30" customHeight="1">
      <c r="A26" s="9" t="str">
        <f ca="1" t="shared" si="0"/>
        <v>muni deduction</v>
      </c>
      <c r="B26" s="109">
        <f>ROW()</f>
        <v>26</v>
      </c>
      <c r="C26" s="9" t="str">
        <f>summary!J6</f>
        <v>1026</v>
      </c>
      <c r="D26" s="9" t="str">
        <f>summary!Q8</f>
        <v>2014</v>
      </c>
      <c r="E26" s="9" t="s">
        <v>1849</v>
      </c>
      <c r="F26" s="9" t="s">
        <v>1914</v>
      </c>
      <c r="G26" s="9" t="str">
        <f t="shared" si="1"/>
        <v>dbn26</v>
      </c>
      <c r="H26" s="23"/>
      <c r="I26" s="135" t="s">
        <v>1769</v>
      </c>
      <c r="J26" s="240" t="s">
        <v>1964</v>
      </c>
      <c r="K26" s="240"/>
      <c r="L26" s="240"/>
      <c r="M26" s="240"/>
      <c r="N26" s="240"/>
      <c r="O26" s="160">
        <v>0</v>
      </c>
    </row>
    <row r="27" spans="1:15" ht="15" customHeight="1">
      <c r="A27" s="9" t="str">
        <f ca="1" t="shared" si="0"/>
        <v>muni deduction</v>
      </c>
      <c r="B27" s="109">
        <f>ROW()</f>
        <v>27</v>
      </c>
      <c r="C27" s="9" t="str">
        <f>summary!J6</f>
        <v>1026</v>
      </c>
      <c r="D27" s="9" t="str">
        <f>summary!Q8</f>
        <v>2014</v>
      </c>
      <c r="E27" s="9" t="s">
        <v>1849</v>
      </c>
      <c r="F27" s="9" t="s">
        <v>1914</v>
      </c>
      <c r="G27" s="9" t="str">
        <f t="shared" si="1"/>
        <v>dbn27</v>
      </c>
      <c r="H27" s="23"/>
      <c r="I27" s="38"/>
      <c r="J27" s="38"/>
      <c r="K27" s="38"/>
      <c r="L27" s="38"/>
      <c r="M27" s="38"/>
      <c r="N27" s="53"/>
      <c r="O27" s="93"/>
    </row>
    <row r="28" spans="1:15" ht="15" customHeight="1">
      <c r="A28" s="9" t="str">
        <f ca="1" t="shared" si="0"/>
        <v>muni deduction</v>
      </c>
      <c r="B28" s="109">
        <f>ROW()</f>
        <v>28</v>
      </c>
      <c r="C28" s="9" t="str">
        <f>summary!J6</f>
        <v>1026</v>
      </c>
      <c r="D28" s="9" t="str">
        <f>summary!Q8</f>
        <v>2014</v>
      </c>
      <c r="E28" s="9" t="s">
        <v>1849</v>
      </c>
      <c r="F28" s="9" t="s">
        <v>1914</v>
      </c>
      <c r="G28" s="9" t="str">
        <f t="shared" si="1"/>
        <v>dbn28</v>
      </c>
      <c r="H28" s="23"/>
      <c r="I28" s="40" t="s">
        <v>1771</v>
      </c>
      <c r="J28" s="38" t="s">
        <v>1836</v>
      </c>
      <c r="K28" s="38"/>
      <c r="L28" s="38"/>
      <c r="M28" s="38"/>
      <c r="N28" s="53"/>
      <c r="O28" s="103"/>
    </row>
    <row r="29" spans="1:15" ht="15" customHeight="1">
      <c r="A29" s="9" t="str">
        <f ca="1" t="shared" si="0"/>
        <v>muni deduction</v>
      </c>
      <c r="B29" s="109">
        <f>ROW()</f>
        <v>29</v>
      </c>
      <c r="C29" s="9" t="str">
        <f>summary!J6</f>
        <v>1026</v>
      </c>
      <c r="D29" s="9" t="str">
        <f>summary!Q8</f>
        <v>2014</v>
      </c>
      <c r="E29" s="9" t="s">
        <v>1849</v>
      </c>
      <c r="F29" s="9" t="s">
        <v>1914</v>
      </c>
      <c r="G29" s="9" t="str">
        <f t="shared" si="1"/>
        <v>dbn29</v>
      </c>
      <c r="H29" s="23"/>
      <c r="I29" s="38"/>
      <c r="J29" s="38"/>
      <c r="K29" s="38" t="s">
        <v>1</v>
      </c>
      <c r="L29" s="165"/>
      <c r="M29" s="94"/>
      <c r="N29" s="160">
        <v>0</v>
      </c>
      <c r="O29" s="103"/>
    </row>
    <row r="30" spans="1:15" ht="15" customHeight="1">
      <c r="A30" s="9" t="str">
        <f ca="1" t="shared" si="0"/>
        <v>muni deduction</v>
      </c>
      <c r="B30" s="109">
        <f>ROW()</f>
        <v>30</v>
      </c>
      <c r="C30" s="9" t="str">
        <f>summary!J6</f>
        <v>1026</v>
      </c>
      <c r="D30" s="9" t="str">
        <f>summary!Q8</f>
        <v>2014</v>
      </c>
      <c r="E30" s="9" t="s">
        <v>1849</v>
      </c>
      <c r="F30" s="9" t="s">
        <v>1914</v>
      </c>
      <c r="G30" s="9" t="str">
        <f t="shared" si="1"/>
        <v>dbn30</v>
      </c>
      <c r="H30" s="23"/>
      <c r="I30" s="38"/>
      <c r="J30" s="38"/>
      <c r="K30" s="38" t="s">
        <v>2</v>
      </c>
      <c r="L30" s="165"/>
      <c r="M30" s="94"/>
      <c r="N30" s="160">
        <v>0</v>
      </c>
      <c r="O30" s="103"/>
    </row>
    <row r="31" spans="1:15" ht="15" customHeight="1">
      <c r="A31" s="9" t="str">
        <f ca="1" t="shared" si="0"/>
        <v>muni deduction</v>
      </c>
      <c r="B31" s="109">
        <f>ROW()</f>
        <v>31</v>
      </c>
      <c r="C31" s="9" t="str">
        <f>summary!J6</f>
        <v>1026</v>
      </c>
      <c r="D31" s="9" t="str">
        <f>summary!Q8</f>
        <v>2014</v>
      </c>
      <c r="E31" s="9" t="s">
        <v>1849</v>
      </c>
      <c r="F31" s="9" t="s">
        <v>1914</v>
      </c>
      <c r="G31" s="9" t="str">
        <f t="shared" si="1"/>
        <v>dbn31</v>
      </c>
      <c r="H31" s="23"/>
      <c r="I31" s="38"/>
      <c r="J31" s="38"/>
      <c r="K31" s="38"/>
      <c r="L31" s="104"/>
      <c r="M31" s="94"/>
      <c r="N31" s="105"/>
      <c r="O31" s="52">
        <f>SUM(N29:N30)</f>
        <v>0</v>
      </c>
    </row>
    <row r="32" spans="1:15" ht="15" customHeight="1">
      <c r="A32" s="9" t="str">
        <f ca="1" t="shared" si="0"/>
        <v>muni deduction</v>
      </c>
      <c r="B32" s="109">
        <f>ROW()</f>
        <v>32</v>
      </c>
      <c r="C32" s="9" t="str">
        <f>summary!J6</f>
        <v>1026</v>
      </c>
      <c r="D32" s="9" t="str">
        <f>summary!Q8</f>
        <v>2014</v>
      </c>
      <c r="E32" s="9" t="s">
        <v>1849</v>
      </c>
      <c r="F32" s="9" t="s">
        <v>1914</v>
      </c>
      <c r="G32" s="9" t="str">
        <f t="shared" si="1"/>
        <v>dbn32</v>
      </c>
      <c r="H32" s="23"/>
      <c r="I32" s="38"/>
      <c r="J32" s="38"/>
      <c r="K32" s="38"/>
      <c r="L32" s="38"/>
      <c r="M32" s="38"/>
      <c r="N32" s="55"/>
      <c r="O32" s="93"/>
    </row>
    <row r="33" spans="1:15" ht="15" customHeight="1" thickBot="1">
      <c r="A33" s="9" t="str">
        <f ca="1" t="shared" si="0"/>
        <v>muni deduction</v>
      </c>
      <c r="B33" s="109">
        <f>ROW()</f>
        <v>33</v>
      </c>
      <c r="C33" s="9" t="str">
        <f>summary!J6</f>
        <v>1026</v>
      </c>
      <c r="D33" s="9" t="str">
        <f>summary!Q8</f>
        <v>2014</v>
      </c>
      <c r="E33" s="9" t="s">
        <v>1849</v>
      </c>
      <c r="F33" s="9" t="s">
        <v>2005</v>
      </c>
      <c r="G33" s="9" t="str">
        <f t="shared" si="1"/>
        <v>dbntt33</v>
      </c>
      <c r="H33" s="23"/>
      <c r="I33" s="82" t="s">
        <v>1968</v>
      </c>
      <c r="K33" s="38"/>
      <c r="M33" s="38"/>
      <c r="N33" s="55"/>
      <c r="O33" s="90">
        <f>SUM(O31,O26,O24,O22,O20,O15,O10,O5)</f>
        <v>3642.99</v>
      </c>
    </row>
    <row r="34" ht="16.5" thickTop="1"/>
  </sheetData>
  <sheetProtection password="C7B6" sheet="1"/>
  <mergeCells count="6">
    <mergeCell ref="K6:N6"/>
    <mergeCell ref="K11:N11"/>
    <mergeCell ref="K16:N16"/>
    <mergeCell ref="J24:N24"/>
    <mergeCell ref="J26:N26"/>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5.xml><?xml version="1.0" encoding="utf-8"?>
<worksheet xmlns="http://schemas.openxmlformats.org/spreadsheetml/2006/main" xmlns:r="http://schemas.openxmlformats.org/officeDocument/2006/relationships">
  <sheetPr codeName="Sheet18">
    <pageSetUpPr fitToPage="1"/>
  </sheetPr>
  <dimension ref="A1:O53"/>
  <sheetViews>
    <sheetView showGridLines="0" tabSelected="1" zoomScalePageLayoutView="0" workbookViewId="0" topLeftCell="I1">
      <selection activeCell="S22" sqref="S22"/>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18.75">
      <c r="A1" s="156" t="str">
        <f aca="true" ca="1" t="shared" si="0" ref="A1:A53">MID(CELL("filename",A1),FIND("]",CELL("filename",A1))+1,256)</f>
        <v>guarantees in calc</v>
      </c>
      <c r="B1" s="156">
        <f>ROW()</f>
        <v>1</v>
      </c>
      <c r="C1" s="156" t="str">
        <f>summary!J6</f>
        <v>1026</v>
      </c>
      <c r="D1" s="156" t="str">
        <f>summary!Q8</f>
        <v>2014</v>
      </c>
      <c r="E1" s="156" t="s">
        <v>1849</v>
      </c>
      <c r="F1" s="156" t="s">
        <v>2006</v>
      </c>
      <c r="G1" s="156" t="str">
        <f>F1&amp;ROW()</f>
        <v>gic1</v>
      </c>
      <c r="H1" s="157"/>
      <c r="I1" s="235" t="s">
        <v>1991</v>
      </c>
      <c r="J1" s="235"/>
      <c r="K1" s="235"/>
      <c r="L1" s="235"/>
      <c r="M1" s="235"/>
      <c r="N1" s="235"/>
      <c r="O1" s="235"/>
    </row>
    <row r="2" spans="1:15" s="8" customFormat="1" ht="12.75">
      <c r="A2" s="156" t="str">
        <f ca="1" t="shared" si="0"/>
        <v>guarantees in calc</v>
      </c>
      <c r="B2" s="156">
        <f>ROW()</f>
        <v>2</v>
      </c>
      <c r="C2" s="156" t="str">
        <f>summary!J6</f>
        <v>1026</v>
      </c>
      <c r="D2" s="156" t="str">
        <f>summary!Q8</f>
        <v>2014</v>
      </c>
      <c r="E2" s="156" t="s">
        <v>1849</v>
      </c>
      <c r="F2" s="156" t="s">
        <v>2006</v>
      </c>
      <c r="G2" s="156" t="str">
        <f aca="true" t="shared" si="1" ref="G2:G32">F2&amp;ROW()</f>
        <v>gic2</v>
      </c>
      <c r="H2" s="157"/>
      <c r="I2" s="130"/>
      <c r="J2" s="82"/>
      <c r="K2" s="38"/>
      <c r="L2" s="81"/>
      <c r="M2" s="131"/>
      <c r="N2" s="53"/>
      <c r="O2" s="53"/>
    </row>
    <row r="3" spans="1:15" s="8" customFormat="1" ht="12.75">
      <c r="A3" s="156" t="str">
        <f ca="1" t="shared" si="0"/>
        <v>guarantees in calc</v>
      </c>
      <c r="B3" s="156">
        <f>ROW()</f>
        <v>3</v>
      </c>
      <c r="C3" s="156" t="str">
        <f>summary!J6</f>
        <v>1026</v>
      </c>
      <c r="D3" s="156" t="str">
        <f>summary!Q8</f>
        <v>2014</v>
      </c>
      <c r="E3" s="156" t="s">
        <v>1849</v>
      </c>
      <c r="F3" s="156" t="s">
        <v>2006</v>
      </c>
      <c r="G3" s="156" t="str">
        <f t="shared" si="1"/>
        <v>gic3</v>
      </c>
      <c r="H3" s="157"/>
      <c r="I3" s="38"/>
      <c r="J3" s="38"/>
      <c r="K3" s="134">
        <v>-1</v>
      </c>
      <c r="L3" s="189"/>
      <c r="M3" s="131"/>
      <c r="N3" s="160">
        <v>0</v>
      </c>
      <c r="O3" s="53"/>
    </row>
    <row r="4" spans="1:15" s="8" customFormat="1" ht="12.75">
      <c r="A4" s="156" t="str">
        <f ca="1" t="shared" si="0"/>
        <v>guarantees in calc</v>
      </c>
      <c r="B4" s="156">
        <f>ROW()</f>
        <v>4</v>
      </c>
      <c r="C4" s="156" t="str">
        <f>summary!J6</f>
        <v>1026</v>
      </c>
      <c r="D4" s="156" t="str">
        <f>summary!Q8</f>
        <v>2014</v>
      </c>
      <c r="E4" s="156" t="s">
        <v>1849</v>
      </c>
      <c r="F4" s="156" t="s">
        <v>2006</v>
      </c>
      <c r="G4" s="156" t="str">
        <f t="shared" si="1"/>
        <v>gic4</v>
      </c>
      <c r="H4" s="157"/>
      <c r="I4" s="38"/>
      <c r="J4" s="38"/>
      <c r="K4" s="134">
        <v>-2</v>
      </c>
      <c r="L4" s="189"/>
      <c r="M4" s="131"/>
      <c r="N4" s="160">
        <v>0</v>
      </c>
      <c r="O4" s="53"/>
    </row>
    <row r="5" spans="1:15" s="8" customFormat="1" ht="12.75">
      <c r="A5" s="156" t="str">
        <f ca="1" t="shared" si="0"/>
        <v>guarantees in calc</v>
      </c>
      <c r="B5" s="156">
        <f>ROW()</f>
        <v>5</v>
      </c>
      <c r="C5" s="156" t="str">
        <f>summary!J6</f>
        <v>1026</v>
      </c>
      <c r="D5" s="156" t="str">
        <f>summary!Q8</f>
        <v>2014</v>
      </c>
      <c r="E5" s="156" t="s">
        <v>1849</v>
      </c>
      <c r="F5" s="156" t="s">
        <v>2006</v>
      </c>
      <c r="G5" s="156" t="str">
        <f t="shared" si="1"/>
        <v>gic5</v>
      </c>
      <c r="H5" s="157"/>
      <c r="I5" s="38"/>
      <c r="J5" s="38"/>
      <c r="K5" s="134">
        <v>-3</v>
      </c>
      <c r="L5" s="189"/>
      <c r="M5" s="131"/>
      <c r="N5" s="160">
        <v>0</v>
      </c>
      <c r="O5" s="53"/>
    </row>
    <row r="6" spans="1:15" s="8" customFormat="1" ht="12.75">
      <c r="A6" s="156" t="str">
        <f ca="1" t="shared" si="0"/>
        <v>guarantees in calc</v>
      </c>
      <c r="B6" s="156">
        <f>ROW()</f>
        <v>6</v>
      </c>
      <c r="C6" s="156" t="str">
        <f>summary!J6</f>
        <v>1026</v>
      </c>
      <c r="D6" s="156" t="str">
        <f>summary!Q8</f>
        <v>2014</v>
      </c>
      <c r="E6" s="156" t="s">
        <v>1849</v>
      </c>
      <c r="F6" s="156" t="s">
        <v>2006</v>
      </c>
      <c r="G6" s="156" t="str">
        <f t="shared" si="1"/>
        <v>gic6</v>
      </c>
      <c r="H6" s="157"/>
      <c r="I6" s="38"/>
      <c r="J6" s="38"/>
      <c r="K6" s="134">
        <v>-4</v>
      </c>
      <c r="L6" s="189"/>
      <c r="M6" s="131"/>
      <c r="N6" s="160">
        <v>0</v>
      </c>
      <c r="O6" s="53"/>
    </row>
    <row r="7" spans="1:15" s="8" customFormat="1" ht="12.75">
      <c r="A7" s="156" t="str">
        <f ca="1" t="shared" si="0"/>
        <v>guarantees in calc</v>
      </c>
      <c r="B7" s="156">
        <f>ROW()</f>
        <v>7</v>
      </c>
      <c r="C7" s="156" t="str">
        <f>summary!J6</f>
        <v>1026</v>
      </c>
      <c r="D7" s="156" t="str">
        <f>summary!Q8</f>
        <v>2014</v>
      </c>
      <c r="E7" s="156" t="s">
        <v>1849</v>
      </c>
      <c r="F7" s="156" t="s">
        <v>2006</v>
      </c>
      <c r="G7" s="156" t="str">
        <f t="shared" si="1"/>
        <v>gic7</v>
      </c>
      <c r="H7" s="157"/>
      <c r="I7" s="38"/>
      <c r="J7" s="38"/>
      <c r="K7" s="134">
        <v>-5</v>
      </c>
      <c r="L7" s="189"/>
      <c r="M7" s="131"/>
      <c r="N7" s="160">
        <v>0</v>
      </c>
      <c r="O7" s="53"/>
    </row>
    <row r="8" spans="1:15" s="8" customFormat="1" ht="12.75">
      <c r="A8" s="156" t="str">
        <f ca="1" t="shared" si="0"/>
        <v>guarantees in calc</v>
      </c>
      <c r="B8" s="156">
        <f>ROW()</f>
        <v>8</v>
      </c>
      <c r="C8" s="156" t="str">
        <f>summary!J6</f>
        <v>1026</v>
      </c>
      <c r="D8" s="156" t="str">
        <f>summary!Q8</f>
        <v>2014</v>
      </c>
      <c r="E8" s="156" t="s">
        <v>1849</v>
      </c>
      <c r="F8" s="156" t="s">
        <v>2006</v>
      </c>
      <c r="G8" s="156" t="str">
        <f t="shared" si="1"/>
        <v>gic8</v>
      </c>
      <c r="H8" s="157"/>
      <c r="I8" s="38"/>
      <c r="J8" s="38"/>
      <c r="K8" s="134">
        <v>-6</v>
      </c>
      <c r="L8" s="189"/>
      <c r="M8" s="131"/>
      <c r="N8" s="160">
        <v>0</v>
      </c>
      <c r="O8" s="53"/>
    </row>
    <row r="9" spans="1:15" s="8" customFormat="1" ht="12.75">
      <c r="A9" s="156" t="str">
        <f ca="1" t="shared" si="0"/>
        <v>guarantees in calc</v>
      </c>
      <c r="B9" s="156">
        <f>ROW()</f>
        <v>9</v>
      </c>
      <c r="C9" s="156" t="str">
        <f>summary!J6</f>
        <v>1026</v>
      </c>
      <c r="D9" s="156" t="str">
        <f>summary!Q8</f>
        <v>2014</v>
      </c>
      <c r="E9" s="156" t="s">
        <v>1849</v>
      </c>
      <c r="F9" s="156" t="s">
        <v>2006</v>
      </c>
      <c r="G9" s="156" t="str">
        <f t="shared" si="1"/>
        <v>gic9</v>
      </c>
      <c r="H9" s="157"/>
      <c r="I9" s="38"/>
      <c r="J9" s="38"/>
      <c r="K9" s="134">
        <v>-7</v>
      </c>
      <c r="L9" s="189"/>
      <c r="M9" s="131"/>
      <c r="N9" s="160">
        <v>0</v>
      </c>
      <c r="O9" s="53"/>
    </row>
    <row r="10" spans="1:15" s="8" customFormat="1" ht="12.75">
      <c r="A10" s="156" t="str">
        <f ca="1" t="shared" si="0"/>
        <v>guarantees in calc</v>
      </c>
      <c r="B10" s="156">
        <f>ROW()</f>
        <v>10</v>
      </c>
      <c r="C10" s="156" t="str">
        <f>summary!J6</f>
        <v>1026</v>
      </c>
      <c r="D10" s="156" t="str">
        <f>summary!Q8</f>
        <v>2014</v>
      </c>
      <c r="E10" s="156" t="s">
        <v>1849</v>
      </c>
      <c r="F10" s="156" t="s">
        <v>2006</v>
      </c>
      <c r="G10" s="156" t="str">
        <f t="shared" si="1"/>
        <v>gic10</v>
      </c>
      <c r="H10" s="157"/>
      <c r="I10" s="38"/>
      <c r="J10" s="38"/>
      <c r="K10" s="134">
        <v>-8</v>
      </c>
      <c r="L10" s="189"/>
      <c r="M10" s="131"/>
      <c r="N10" s="160">
        <v>0</v>
      </c>
      <c r="O10" s="53"/>
    </row>
    <row r="11" spans="1:15" s="8" customFormat="1" ht="12.75">
      <c r="A11" s="156" t="str">
        <f ca="1" t="shared" si="0"/>
        <v>guarantees in calc</v>
      </c>
      <c r="B11" s="156">
        <f>ROW()</f>
        <v>11</v>
      </c>
      <c r="C11" s="156" t="str">
        <f>summary!J6</f>
        <v>1026</v>
      </c>
      <c r="D11" s="156" t="str">
        <f>summary!Q8</f>
        <v>2014</v>
      </c>
      <c r="E11" s="156" t="s">
        <v>1849</v>
      </c>
      <c r="F11" s="156" t="s">
        <v>2006</v>
      </c>
      <c r="G11" s="156" t="str">
        <f t="shared" si="1"/>
        <v>gic11</v>
      </c>
      <c r="H11" s="157"/>
      <c r="I11" s="38"/>
      <c r="J11" s="38"/>
      <c r="K11" s="134">
        <v>-9</v>
      </c>
      <c r="L11" s="189"/>
      <c r="M11" s="131"/>
      <c r="N11" s="160">
        <v>0</v>
      </c>
      <c r="O11" s="53"/>
    </row>
    <row r="12" spans="1:15" s="8" customFormat="1" ht="12.75">
      <c r="A12" s="156" t="str">
        <f ca="1" t="shared" si="0"/>
        <v>guarantees in calc</v>
      </c>
      <c r="B12" s="156">
        <f>ROW()</f>
        <v>12</v>
      </c>
      <c r="C12" s="156" t="str">
        <f>summary!J6</f>
        <v>1026</v>
      </c>
      <c r="D12" s="156" t="str">
        <f>summary!Q8</f>
        <v>2014</v>
      </c>
      <c r="E12" s="156" t="s">
        <v>1849</v>
      </c>
      <c r="F12" s="156" t="s">
        <v>2006</v>
      </c>
      <c r="G12" s="156" t="str">
        <f t="shared" si="1"/>
        <v>gic12</v>
      </c>
      <c r="H12" s="157"/>
      <c r="I12" s="38"/>
      <c r="J12" s="38"/>
      <c r="K12" s="134">
        <v>-10</v>
      </c>
      <c r="L12" s="189"/>
      <c r="M12" s="131"/>
      <c r="N12" s="160">
        <v>0</v>
      </c>
      <c r="O12" s="53"/>
    </row>
    <row r="13" spans="1:15" s="8" customFormat="1" ht="12.75">
      <c r="A13" s="156" t="str">
        <f ca="1" t="shared" si="0"/>
        <v>guarantees in calc</v>
      </c>
      <c r="B13" s="156">
        <f>ROW()</f>
        <v>13</v>
      </c>
      <c r="C13" s="156" t="str">
        <f>summary!J6</f>
        <v>1026</v>
      </c>
      <c r="D13" s="156" t="str">
        <f>summary!Q8</f>
        <v>2014</v>
      </c>
      <c r="E13" s="156" t="s">
        <v>1849</v>
      </c>
      <c r="F13" s="156" t="s">
        <v>2006</v>
      </c>
      <c r="G13" s="156" t="str">
        <f t="shared" si="1"/>
        <v>gic13</v>
      </c>
      <c r="H13" s="157"/>
      <c r="I13" s="38"/>
      <c r="J13" s="38"/>
      <c r="K13" s="134">
        <v>-11</v>
      </c>
      <c r="L13" s="189"/>
      <c r="M13" s="131"/>
      <c r="N13" s="160">
        <v>0</v>
      </c>
      <c r="O13" s="53"/>
    </row>
    <row r="14" spans="1:15" s="8" customFormat="1" ht="12.75">
      <c r="A14" s="156" t="str">
        <f ca="1" t="shared" si="0"/>
        <v>guarantees in calc</v>
      </c>
      <c r="B14" s="156">
        <f>ROW()</f>
        <v>14</v>
      </c>
      <c r="C14" s="156" t="str">
        <f>summary!J6</f>
        <v>1026</v>
      </c>
      <c r="D14" s="156" t="str">
        <f>summary!Q8</f>
        <v>2014</v>
      </c>
      <c r="E14" s="156" t="s">
        <v>1849</v>
      </c>
      <c r="F14" s="156" t="s">
        <v>2006</v>
      </c>
      <c r="G14" s="156" t="str">
        <f t="shared" si="1"/>
        <v>gic14</v>
      </c>
      <c r="H14" s="157"/>
      <c r="I14" s="38"/>
      <c r="J14" s="38"/>
      <c r="K14" s="134">
        <v>-12</v>
      </c>
      <c r="L14" s="189"/>
      <c r="M14" s="131"/>
      <c r="N14" s="160">
        <v>0</v>
      </c>
      <c r="O14" s="53"/>
    </row>
    <row r="15" spans="1:15" s="8" customFormat="1" ht="12.75">
      <c r="A15" s="156" t="str">
        <f ca="1" t="shared" si="0"/>
        <v>guarantees in calc</v>
      </c>
      <c r="B15" s="156">
        <f>ROW()</f>
        <v>15</v>
      </c>
      <c r="C15" s="156" t="str">
        <f>summary!J6</f>
        <v>1026</v>
      </c>
      <c r="D15" s="156" t="str">
        <f>summary!Q8</f>
        <v>2014</v>
      </c>
      <c r="E15" s="156" t="s">
        <v>1849</v>
      </c>
      <c r="F15" s="156" t="s">
        <v>2006</v>
      </c>
      <c r="G15" s="156" t="str">
        <f t="shared" si="1"/>
        <v>gic15</v>
      </c>
      <c r="H15" s="157"/>
      <c r="I15" s="38"/>
      <c r="J15" s="38"/>
      <c r="K15" s="134">
        <v>-13</v>
      </c>
      <c r="L15" s="189"/>
      <c r="M15" s="131"/>
      <c r="N15" s="160">
        <v>0</v>
      </c>
      <c r="O15" s="53"/>
    </row>
    <row r="16" spans="1:15" s="8" customFormat="1" ht="12.75">
      <c r="A16" s="156" t="str">
        <f ca="1" t="shared" si="0"/>
        <v>guarantees in calc</v>
      </c>
      <c r="B16" s="156">
        <f>ROW()</f>
        <v>16</v>
      </c>
      <c r="C16" s="156" t="str">
        <f>summary!J6</f>
        <v>1026</v>
      </c>
      <c r="D16" s="156" t="str">
        <f>summary!Q8</f>
        <v>2014</v>
      </c>
      <c r="E16" s="156" t="s">
        <v>1849</v>
      </c>
      <c r="F16" s="156" t="s">
        <v>2006</v>
      </c>
      <c r="G16" s="156" t="str">
        <f t="shared" si="1"/>
        <v>gic16</v>
      </c>
      <c r="H16" s="157"/>
      <c r="I16" s="38"/>
      <c r="J16" s="38"/>
      <c r="K16" s="134">
        <v>-14</v>
      </c>
      <c r="L16" s="189"/>
      <c r="M16" s="131"/>
      <c r="N16" s="160">
        <v>0</v>
      </c>
      <c r="O16" s="53"/>
    </row>
    <row r="17" spans="1:15" s="8" customFormat="1" ht="12.75">
      <c r="A17" s="156" t="str">
        <f ca="1" t="shared" si="0"/>
        <v>guarantees in calc</v>
      </c>
      <c r="B17" s="156">
        <f>ROW()</f>
        <v>17</v>
      </c>
      <c r="C17" s="156" t="str">
        <f>summary!J6</f>
        <v>1026</v>
      </c>
      <c r="D17" s="156" t="str">
        <f>summary!Q8</f>
        <v>2014</v>
      </c>
      <c r="E17" s="156" t="s">
        <v>1849</v>
      </c>
      <c r="F17" s="156" t="s">
        <v>2006</v>
      </c>
      <c r="G17" s="156" t="str">
        <f t="shared" si="1"/>
        <v>gic17</v>
      </c>
      <c r="H17" s="157"/>
      <c r="I17" s="38"/>
      <c r="J17" s="38"/>
      <c r="K17" s="134">
        <v>-15</v>
      </c>
      <c r="L17" s="189"/>
      <c r="M17" s="131"/>
      <c r="N17" s="160">
        <v>0</v>
      </c>
      <c r="O17" s="53"/>
    </row>
    <row r="18" spans="1:15" s="8" customFormat="1" ht="12.75">
      <c r="A18" s="156" t="str">
        <f ca="1" t="shared" si="0"/>
        <v>guarantees in calc</v>
      </c>
      <c r="B18" s="156">
        <f>ROW()</f>
        <v>18</v>
      </c>
      <c r="C18" s="156" t="str">
        <f>summary!J6</f>
        <v>1026</v>
      </c>
      <c r="D18" s="156" t="str">
        <f>summary!Q8</f>
        <v>2014</v>
      </c>
      <c r="E18" s="156" t="s">
        <v>1849</v>
      </c>
      <c r="F18" s="156" t="s">
        <v>2006</v>
      </c>
      <c r="G18" s="156" t="str">
        <f t="shared" si="1"/>
        <v>gic18</v>
      </c>
      <c r="H18" s="157"/>
      <c r="I18" s="38"/>
      <c r="J18" s="38"/>
      <c r="K18" s="134">
        <v>-16</v>
      </c>
      <c r="L18" s="189"/>
      <c r="M18" s="131"/>
      <c r="N18" s="160">
        <v>0</v>
      </c>
      <c r="O18" s="53"/>
    </row>
    <row r="19" spans="1:15" s="8" customFormat="1" ht="12.75">
      <c r="A19" s="156" t="str">
        <f ca="1" t="shared" si="0"/>
        <v>guarantees in calc</v>
      </c>
      <c r="B19" s="156">
        <f>ROW()</f>
        <v>19</v>
      </c>
      <c r="C19" s="156" t="str">
        <f>summary!J6</f>
        <v>1026</v>
      </c>
      <c r="D19" s="156" t="str">
        <f>summary!Q8</f>
        <v>2014</v>
      </c>
      <c r="E19" s="156" t="s">
        <v>1849</v>
      </c>
      <c r="F19" s="156" t="s">
        <v>2006</v>
      </c>
      <c r="G19" s="156" t="str">
        <f t="shared" si="1"/>
        <v>gic19</v>
      </c>
      <c r="H19" s="157"/>
      <c r="I19" s="38"/>
      <c r="J19" s="38"/>
      <c r="K19" s="134">
        <v>-17</v>
      </c>
      <c r="L19" s="189"/>
      <c r="M19" s="131"/>
      <c r="N19" s="160">
        <v>0</v>
      </c>
      <c r="O19" s="53"/>
    </row>
    <row r="20" spans="1:15" s="8" customFormat="1" ht="12.75">
      <c r="A20" s="156" t="str">
        <f ca="1" t="shared" si="0"/>
        <v>guarantees in calc</v>
      </c>
      <c r="B20" s="156">
        <f>ROW()</f>
        <v>20</v>
      </c>
      <c r="C20" s="156" t="str">
        <f>summary!J6</f>
        <v>1026</v>
      </c>
      <c r="D20" s="156" t="str">
        <f>summary!Q8</f>
        <v>2014</v>
      </c>
      <c r="E20" s="156" t="s">
        <v>1849</v>
      </c>
      <c r="F20" s="156" t="s">
        <v>2006</v>
      </c>
      <c r="G20" s="156" t="str">
        <f t="shared" si="1"/>
        <v>gic20</v>
      </c>
      <c r="H20" s="157"/>
      <c r="I20" s="38"/>
      <c r="J20" s="38"/>
      <c r="K20" s="134">
        <v>-18</v>
      </c>
      <c r="L20" s="189"/>
      <c r="M20" s="131"/>
      <c r="N20" s="160">
        <v>0</v>
      </c>
      <c r="O20" s="74"/>
    </row>
    <row r="21" spans="1:15" s="8" customFormat="1" ht="12.75">
      <c r="A21" s="156" t="str">
        <f ca="1" t="shared" si="0"/>
        <v>guarantees in calc</v>
      </c>
      <c r="B21" s="156">
        <f>ROW()</f>
        <v>21</v>
      </c>
      <c r="C21" s="156" t="str">
        <f>summary!J6</f>
        <v>1026</v>
      </c>
      <c r="D21" s="156" t="str">
        <f>summary!Q8</f>
        <v>2014</v>
      </c>
      <c r="E21" s="156" t="s">
        <v>1849</v>
      </c>
      <c r="F21" s="156" t="s">
        <v>2006</v>
      </c>
      <c r="G21" s="156" t="str">
        <f t="shared" si="1"/>
        <v>gic21</v>
      </c>
      <c r="H21" s="157"/>
      <c r="I21" s="38"/>
      <c r="J21" s="38"/>
      <c r="K21" s="134">
        <v>-19</v>
      </c>
      <c r="L21" s="189"/>
      <c r="M21" s="131"/>
      <c r="N21" s="160">
        <v>0</v>
      </c>
      <c r="O21" s="74"/>
    </row>
    <row r="22" spans="1:15" s="8" customFormat="1" ht="12.75">
      <c r="A22" s="156" t="str">
        <f ca="1" t="shared" si="0"/>
        <v>guarantees in calc</v>
      </c>
      <c r="B22" s="156">
        <f>ROW()</f>
        <v>22</v>
      </c>
      <c r="C22" s="156" t="str">
        <f>summary!J6</f>
        <v>1026</v>
      </c>
      <c r="D22" s="156" t="str">
        <f>summary!Q8</f>
        <v>2014</v>
      </c>
      <c r="E22" s="156" t="s">
        <v>1849</v>
      </c>
      <c r="F22" s="156" t="s">
        <v>2006</v>
      </c>
      <c r="G22" s="156" t="str">
        <f t="shared" si="1"/>
        <v>gic22</v>
      </c>
      <c r="H22" s="157"/>
      <c r="I22" s="38"/>
      <c r="J22" s="38"/>
      <c r="K22" s="134">
        <v>-20</v>
      </c>
      <c r="L22" s="189"/>
      <c r="M22" s="131"/>
      <c r="N22" s="160">
        <v>0</v>
      </c>
      <c r="O22" s="74"/>
    </row>
    <row r="23" spans="1:15" s="8" customFormat="1" ht="12.75">
      <c r="A23" s="156" t="str">
        <f ca="1" t="shared" si="0"/>
        <v>guarantees in calc</v>
      </c>
      <c r="B23" s="156">
        <f>ROW()</f>
        <v>23</v>
      </c>
      <c r="C23" s="156" t="str">
        <f>summary!J6</f>
        <v>1026</v>
      </c>
      <c r="D23" s="156" t="str">
        <f>summary!Q8</f>
        <v>2014</v>
      </c>
      <c r="E23" s="156" t="s">
        <v>1849</v>
      </c>
      <c r="F23" s="156" t="s">
        <v>2006</v>
      </c>
      <c r="G23" s="156" t="str">
        <f t="shared" si="1"/>
        <v>gic23</v>
      </c>
      <c r="H23" s="157"/>
      <c r="I23" s="38"/>
      <c r="J23" s="38"/>
      <c r="K23" s="134">
        <v>-21</v>
      </c>
      <c r="L23" s="189"/>
      <c r="M23" s="131"/>
      <c r="N23" s="160">
        <v>0</v>
      </c>
      <c r="O23" s="74"/>
    </row>
    <row r="24" spans="1:15" s="8" customFormat="1" ht="12.75">
      <c r="A24" s="156" t="str">
        <f ca="1" t="shared" si="0"/>
        <v>guarantees in calc</v>
      </c>
      <c r="B24" s="156">
        <f>ROW()</f>
        <v>24</v>
      </c>
      <c r="C24" s="156" t="str">
        <f>summary!J6</f>
        <v>1026</v>
      </c>
      <c r="D24" s="156" t="str">
        <f>summary!Q8</f>
        <v>2014</v>
      </c>
      <c r="E24" s="156" t="s">
        <v>1849</v>
      </c>
      <c r="F24" s="156" t="s">
        <v>2006</v>
      </c>
      <c r="G24" s="156" t="str">
        <f t="shared" si="1"/>
        <v>gic24</v>
      </c>
      <c r="H24" s="157"/>
      <c r="I24" s="38"/>
      <c r="J24" s="38"/>
      <c r="K24" s="134">
        <v>-22</v>
      </c>
      <c r="L24" s="189"/>
      <c r="M24" s="131"/>
      <c r="N24" s="160">
        <v>0</v>
      </c>
      <c r="O24" s="74"/>
    </row>
    <row r="25" spans="1:15" s="8" customFormat="1" ht="12.75">
      <c r="A25" s="156" t="str">
        <f ca="1" t="shared" si="0"/>
        <v>guarantees in calc</v>
      </c>
      <c r="B25" s="156">
        <f>ROW()</f>
        <v>25</v>
      </c>
      <c r="C25" s="156" t="str">
        <f>summary!J6</f>
        <v>1026</v>
      </c>
      <c r="D25" s="156" t="str">
        <f>summary!Q8</f>
        <v>2014</v>
      </c>
      <c r="E25" s="156" t="s">
        <v>1849</v>
      </c>
      <c r="F25" s="156" t="s">
        <v>2006</v>
      </c>
      <c r="G25" s="156" t="str">
        <f t="shared" si="1"/>
        <v>gic25</v>
      </c>
      <c r="H25" s="157"/>
      <c r="I25" s="38"/>
      <c r="J25" s="38"/>
      <c r="K25" s="134">
        <v>-23</v>
      </c>
      <c r="L25" s="189"/>
      <c r="M25" s="131"/>
      <c r="N25" s="160">
        <v>0</v>
      </c>
      <c r="O25" s="74"/>
    </row>
    <row r="26" spans="1:15" s="8" customFormat="1" ht="12.75">
      <c r="A26" s="156" t="str">
        <f ca="1" t="shared" si="0"/>
        <v>guarantees in calc</v>
      </c>
      <c r="B26" s="156">
        <f>ROW()</f>
        <v>26</v>
      </c>
      <c r="C26" s="156" t="str">
        <f>summary!J6</f>
        <v>1026</v>
      </c>
      <c r="D26" s="156" t="str">
        <f>summary!Q8</f>
        <v>2014</v>
      </c>
      <c r="E26" s="156" t="s">
        <v>1849</v>
      </c>
      <c r="F26" s="156" t="s">
        <v>2006</v>
      </c>
      <c r="G26" s="156" t="str">
        <f t="shared" si="1"/>
        <v>gic26</v>
      </c>
      <c r="H26" s="157"/>
      <c r="I26" s="38"/>
      <c r="J26" s="38"/>
      <c r="K26" s="134">
        <v>-24</v>
      </c>
      <c r="L26" s="189"/>
      <c r="M26" s="131"/>
      <c r="N26" s="160">
        <v>0</v>
      </c>
      <c r="O26" s="74"/>
    </row>
    <row r="27" spans="1:15" s="8" customFormat="1" ht="12.75">
      <c r="A27" s="156" t="str">
        <f ca="1" t="shared" si="0"/>
        <v>guarantees in calc</v>
      </c>
      <c r="B27" s="156">
        <f>ROW()</f>
        <v>27</v>
      </c>
      <c r="C27" s="156" t="str">
        <f>summary!J6</f>
        <v>1026</v>
      </c>
      <c r="D27" s="156" t="s">
        <v>22</v>
      </c>
      <c r="E27" s="156" t="s">
        <v>1849</v>
      </c>
      <c r="F27" s="156" t="s">
        <v>2006</v>
      </c>
      <c r="G27" s="156" t="str">
        <f t="shared" si="1"/>
        <v>gic27</v>
      </c>
      <c r="H27" s="157"/>
      <c r="I27" s="38"/>
      <c r="J27" s="38"/>
      <c r="K27" s="134">
        <v>-25</v>
      </c>
      <c r="L27" s="189"/>
      <c r="M27" s="131"/>
      <c r="N27" s="160">
        <v>0</v>
      </c>
      <c r="O27" s="74"/>
    </row>
    <row r="28" spans="1:15" s="8" customFormat="1" ht="12.75">
      <c r="A28" s="156" t="str">
        <f ca="1" t="shared" si="0"/>
        <v>guarantees in calc</v>
      </c>
      <c r="B28" s="156">
        <f>ROW()</f>
        <v>28</v>
      </c>
      <c r="C28" s="156" t="str">
        <f>summary!J6</f>
        <v>1026</v>
      </c>
      <c r="D28" s="156" t="str">
        <f>summary!Q8</f>
        <v>2014</v>
      </c>
      <c r="E28" s="156" t="s">
        <v>1849</v>
      </c>
      <c r="F28" s="156" t="s">
        <v>2006</v>
      </c>
      <c r="G28" s="156" t="str">
        <f t="shared" si="1"/>
        <v>gic28</v>
      </c>
      <c r="H28" s="157"/>
      <c r="I28" s="38"/>
      <c r="J28" s="38"/>
      <c r="K28" s="134">
        <v>-26</v>
      </c>
      <c r="L28" s="189"/>
      <c r="M28" s="131"/>
      <c r="N28" s="160">
        <v>0</v>
      </c>
      <c r="O28" s="74"/>
    </row>
    <row r="29" spans="1:15" s="8" customFormat="1" ht="12.75">
      <c r="A29" s="156" t="str">
        <f ca="1" t="shared" si="0"/>
        <v>guarantees in calc</v>
      </c>
      <c r="B29" s="156">
        <f>ROW()</f>
        <v>29</v>
      </c>
      <c r="C29" s="156" t="str">
        <f>summary!J6</f>
        <v>1026</v>
      </c>
      <c r="D29" s="156" t="str">
        <f>summary!Q8</f>
        <v>2014</v>
      </c>
      <c r="E29" s="156" t="s">
        <v>1849</v>
      </c>
      <c r="F29" s="156" t="s">
        <v>2006</v>
      </c>
      <c r="G29" s="156" t="str">
        <f t="shared" si="1"/>
        <v>gic29</v>
      </c>
      <c r="H29" s="157"/>
      <c r="I29" s="38"/>
      <c r="J29" s="38"/>
      <c r="K29" s="134">
        <v>-27</v>
      </c>
      <c r="L29" s="189"/>
      <c r="M29" s="131"/>
      <c r="N29" s="160">
        <v>0</v>
      </c>
      <c r="O29" s="74"/>
    </row>
    <row r="30" spans="1:15" s="8" customFormat="1" ht="12.75">
      <c r="A30" s="156" t="str">
        <f ca="1" t="shared" si="0"/>
        <v>guarantees in calc</v>
      </c>
      <c r="B30" s="156">
        <f>ROW()</f>
        <v>30</v>
      </c>
      <c r="C30" s="156" t="str">
        <f>summary!J6</f>
        <v>1026</v>
      </c>
      <c r="D30" s="156" t="str">
        <f>summary!Q8</f>
        <v>2014</v>
      </c>
      <c r="E30" s="156" t="s">
        <v>1849</v>
      </c>
      <c r="F30" s="156" t="s">
        <v>2006</v>
      </c>
      <c r="G30" s="156" t="str">
        <f t="shared" si="1"/>
        <v>gic30</v>
      </c>
      <c r="H30" s="157"/>
      <c r="I30" s="38"/>
      <c r="J30" s="38"/>
      <c r="K30" s="134">
        <v>-28</v>
      </c>
      <c r="L30" s="189"/>
      <c r="M30" s="131"/>
      <c r="N30" s="160">
        <v>0</v>
      </c>
      <c r="O30" s="74"/>
    </row>
    <row r="31" spans="1:15" s="8" customFormat="1" ht="12.75">
      <c r="A31" s="156" t="str">
        <f ca="1" t="shared" si="0"/>
        <v>guarantees in calc</v>
      </c>
      <c r="B31" s="156">
        <f>ROW()</f>
        <v>31</v>
      </c>
      <c r="C31" s="156" t="str">
        <f>summary!J6</f>
        <v>1026</v>
      </c>
      <c r="D31" s="156" t="str">
        <f>summary!Q8</f>
        <v>2014</v>
      </c>
      <c r="E31" s="156" t="s">
        <v>1849</v>
      </c>
      <c r="F31" s="156" t="s">
        <v>2006</v>
      </c>
      <c r="G31" s="156" t="str">
        <f t="shared" si="1"/>
        <v>gic31</v>
      </c>
      <c r="H31" s="157"/>
      <c r="I31" s="38"/>
      <c r="J31" s="38"/>
      <c r="K31" s="134">
        <v>-29</v>
      </c>
      <c r="L31" s="189"/>
      <c r="M31" s="131"/>
      <c r="N31" s="160">
        <v>0</v>
      </c>
      <c r="O31" s="74"/>
    </row>
    <row r="32" spans="1:15" s="8" customFormat="1" ht="12.75">
      <c r="A32" s="156" t="str">
        <f ca="1" t="shared" si="0"/>
        <v>guarantees in calc</v>
      </c>
      <c r="B32" s="156">
        <f>ROW()</f>
        <v>32</v>
      </c>
      <c r="C32" s="156" t="str">
        <f>summary!J6</f>
        <v>1026</v>
      </c>
      <c r="D32" s="156" t="str">
        <f>summary!Q8</f>
        <v>2014</v>
      </c>
      <c r="E32" s="156" t="s">
        <v>1849</v>
      </c>
      <c r="F32" s="156" t="s">
        <v>2006</v>
      </c>
      <c r="G32" s="156" t="str">
        <f t="shared" si="1"/>
        <v>gic32</v>
      </c>
      <c r="H32" s="157"/>
      <c r="I32" s="38"/>
      <c r="J32" s="38"/>
      <c r="K32" s="134">
        <v>-30</v>
      </c>
      <c r="L32" s="189"/>
      <c r="M32" s="131"/>
      <c r="N32" s="160">
        <v>0</v>
      </c>
      <c r="O32" s="74"/>
    </row>
    <row r="33" spans="1:15" s="8" customFormat="1" ht="12.75">
      <c r="A33" s="156" t="str">
        <f ca="1" t="shared" si="0"/>
        <v>guarantees in calc</v>
      </c>
      <c r="B33" s="156">
        <f>ROW()</f>
        <v>33</v>
      </c>
      <c r="C33" s="156" t="str">
        <f>summary!J6</f>
        <v>1026</v>
      </c>
      <c r="D33" s="158" t="str">
        <f>summary!Q8</f>
        <v>2014</v>
      </c>
      <c r="E33" s="156" t="s">
        <v>1849</v>
      </c>
      <c r="F33" s="156" t="s">
        <v>2006</v>
      </c>
      <c r="G33" s="156" t="str">
        <f>F32&amp;ROW()</f>
        <v>gic33</v>
      </c>
      <c r="H33" s="157"/>
      <c r="I33" s="38"/>
      <c r="J33" s="38"/>
      <c r="K33" s="134">
        <v>-31</v>
      </c>
      <c r="L33" s="189"/>
      <c r="M33" s="131"/>
      <c r="N33" s="160">
        <v>0</v>
      </c>
      <c r="O33" s="74"/>
    </row>
    <row r="34" spans="1:15" s="8" customFormat="1" ht="12.75">
      <c r="A34" s="156" t="str">
        <f ca="1" t="shared" si="0"/>
        <v>guarantees in calc</v>
      </c>
      <c r="B34" s="156">
        <f>ROW()</f>
        <v>34</v>
      </c>
      <c r="C34" s="156" t="str">
        <f>summary!J6</f>
        <v>1026</v>
      </c>
      <c r="D34" s="158" t="str">
        <f>summary!Q8</f>
        <v>2014</v>
      </c>
      <c r="E34" s="156" t="s">
        <v>1849</v>
      </c>
      <c r="F34" s="156" t="s">
        <v>2006</v>
      </c>
      <c r="G34" s="156" t="str">
        <f>F32&amp;ROW()</f>
        <v>gic34</v>
      </c>
      <c r="H34" s="157"/>
      <c r="I34" s="38"/>
      <c r="J34" s="38"/>
      <c r="K34" s="134">
        <v>-32</v>
      </c>
      <c r="L34" s="189"/>
      <c r="M34" s="131"/>
      <c r="N34" s="160">
        <v>0</v>
      </c>
      <c r="O34" s="74"/>
    </row>
    <row r="35" spans="1:15" s="8" customFormat="1" ht="12.75">
      <c r="A35" s="156" t="str">
        <f ca="1" t="shared" si="0"/>
        <v>guarantees in calc</v>
      </c>
      <c r="B35" s="156">
        <f>ROW()</f>
        <v>35</v>
      </c>
      <c r="C35" s="156" t="str">
        <f>summary!J6</f>
        <v>1026</v>
      </c>
      <c r="D35" s="158" t="str">
        <f>summary!Q8</f>
        <v>2014</v>
      </c>
      <c r="E35" s="156" t="s">
        <v>1849</v>
      </c>
      <c r="F35" s="156" t="s">
        <v>2006</v>
      </c>
      <c r="G35" s="156" t="str">
        <f>F32&amp;ROW()</f>
        <v>gic35</v>
      </c>
      <c r="H35" s="157"/>
      <c r="I35" s="38"/>
      <c r="J35" s="38"/>
      <c r="K35" s="134">
        <v>-33</v>
      </c>
      <c r="L35" s="189"/>
      <c r="M35" s="131"/>
      <c r="N35" s="160">
        <v>0</v>
      </c>
      <c r="O35" s="74"/>
    </row>
    <row r="36" spans="1:15" s="8" customFormat="1" ht="12.75">
      <c r="A36" s="156" t="str">
        <f ca="1" t="shared" si="0"/>
        <v>guarantees in calc</v>
      </c>
      <c r="B36" s="156">
        <f>ROW()</f>
        <v>36</v>
      </c>
      <c r="C36" s="156" t="str">
        <f>summary!J6</f>
        <v>1026</v>
      </c>
      <c r="D36" s="158" t="str">
        <f>summary!Q8</f>
        <v>2014</v>
      </c>
      <c r="E36" s="156" t="s">
        <v>1849</v>
      </c>
      <c r="F36" s="156" t="s">
        <v>2006</v>
      </c>
      <c r="G36" s="156" t="str">
        <f>F32&amp;ROW()</f>
        <v>gic36</v>
      </c>
      <c r="H36" s="157"/>
      <c r="I36" s="38"/>
      <c r="J36" s="38"/>
      <c r="K36" s="134">
        <v>-34</v>
      </c>
      <c r="L36" s="189"/>
      <c r="M36" s="131"/>
      <c r="N36" s="160">
        <v>0</v>
      </c>
      <c r="O36" s="74"/>
    </row>
    <row r="37" spans="1:15" s="8" customFormat="1" ht="12.75">
      <c r="A37" s="156" t="str">
        <f ca="1" t="shared" si="0"/>
        <v>guarantees in calc</v>
      </c>
      <c r="B37" s="156">
        <f>ROW()</f>
        <v>37</v>
      </c>
      <c r="C37" s="156" t="str">
        <f>summary!J6</f>
        <v>1026</v>
      </c>
      <c r="D37" s="158" t="str">
        <f>summary!Q8</f>
        <v>2014</v>
      </c>
      <c r="E37" s="156" t="s">
        <v>1849</v>
      </c>
      <c r="F37" s="156" t="s">
        <v>2006</v>
      </c>
      <c r="G37" s="156" t="str">
        <f>F32&amp;ROW()</f>
        <v>gic37</v>
      </c>
      <c r="H37" s="157"/>
      <c r="I37" s="38"/>
      <c r="J37" s="38"/>
      <c r="K37" s="134">
        <v>-35</v>
      </c>
      <c r="L37" s="189"/>
      <c r="M37" s="131"/>
      <c r="N37" s="160">
        <v>0</v>
      </c>
      <c r="O37" s="74"/>
    </row>
    <row r="38" spans="1:15" s="8" customFormat="1" ht="12.75">
      <c r="A38" s="156" t="str">
        <f ca="1" t="shared" si="0"/>
        <v>guarantees in calc</v>
      </c>
      <c r="B38" s="156">
        <f>ROW()</f>
        <v>38</v>
      </c>
      <c r="C38" s="156" t="str">
        <f>summary!J6</f>
        <v>1026</v>
      </c>
      <c r="D38" s="158" t="str">
        <f>summary!Q8</f>
        <v>2014</v>
      </c>
      <c r="E38" s="156" t="s">
        <v>1849</v>
      </c>
      <c r="F38" s="156" t="s">
        <v>2006</v>
      </c>
      <c r="G38" s="156" t="str">
        <f>F32&amp;ROW()</f>
        <v>gic38</v>
      </c>
      <c r="H38" s="157"/>
      <c r="I38" s="38"/>
      <c r="J38" s="38"/>
      <c r="K38" s="134">
        <v>-36</v>
      </c>
      <c r="L38" s="189"/>
      <c r="M38" s="131"/>
      <c r="N38" s="160">
        <v>0</v>
      </c>
      <c r="O38" s="74"/>
    </row>
    <row r="39" spans="1:15" s="8" customFormat="1" ht="12.75">
      <c r="A39" s="156" t="str">
        <f ca="1" t="shared" si="0"/>
        <v>guarantees in calc</v>
      </c>
      <c r="B39" s="156">
        <f>ROW()</f>
        <v>39</v>
      </c>
      <c r="C39" s="156" t="str">
        <f>summary!J6</f>
        <v>1026</v>
      </c>
      <c r="D39" s="158" t="str">
        <f>summary!Q8</f>
        <v>2014</v>
      </c>
      <c r="E39" s="156" t="s">
        <v>1849</v>
      </c>
      <c r="F39" s="156" t="s">
        <v>2006</v>
      </c>
      <c r="G39" s="156" t="str">
        <f>F32&amp;ROW()</f>
        <v>gic39</v>
      </c>
      <c r="H39" s="157"/>
      <c r="I39" s="38"/>
      <c r="J39" s="38"/>
      <c r="K39" s="134">
        <v>-37</v>
      </c>
      <c r="L39" s="189"/>
      <c r="M39" s="131"/>
      <c r="N39" s="160">
        <v>0</v>
      </c>
      <c r="O39" s="74"/>
    </row>
    <row r="40" spans="1:15" s="8" customFormat="1" ht="12.75">
      <c r="A40" s="156" t="str">
        <f ca="1" t="shared" si="0"/>
        <v>guarantees in calc</v>
      </c>
      <c r="B40" s="156">
        <f>ROW()</f>
        <v>40</v>
      </c>
      <c r="C40" s="156" t="str">
        <f>summary!J6</f>
        <v>1026</v>
      </c>
      <c r="D40" s="158" t="str">
        <f>summary!Q8</f>
        <v>2014</v>
      </c>
      <c r="E40" s="156" t="s">
        <v>1849</v>
      </c>
      <c r="F40" s="156" t="s">
        <v>2006</v>
      </c>
      <c r="G40" s="156" t="str">
        <f>F32&amp;ROW()</f>
        <v>gic40</v>
      </c>
      <c r="H40" s="157"/>
      <c r="I40" s="38"/>
      <c r="J40" s="38"/>
      <c r="K40" s="134">
        <v>-38</v>
      </c>
      <c r="L40" s="189"/>
      <c r="M40" s="131"/>
      <c r="N40" s="160">
        <v>0</v>
      </c>
      <c r="O40" s="74"/>
    </row>
    <row r="41" spans="1:15" s="8" customFormat="1" ht="12.75">
      <c r="A41" s="156" t="str">
        <f ca="1" t="shared" si="0"/>
        <v>guarantees in calc</v>
      </c>
      <c r="B41" s="156">
        <f>ROW()</f>
        <v>41</v>
      </c>
      <c r="C41" s="156" t="str">
        <f>summary!J6</f>
        <v>1026</v>
      </c>
      <c r="D41" s="158" t="str">
        <f>summary!Q8</f>
        <v>2014</v>
      </c>
      <c r="E41" s="156" t="s">
        <v>1849</v>
      </c>
      <c r="F41" s="156" t="s">
        <v>2006</v>
      </c>
      <c r="G41" s="156" t="str">
        <f>F32&amp;ROW()</f>
        <v>gic41</v>
      </c>
      <c r="H41" s="157"/>
      <c r="I41" s="38"/>
      <c r="J41" s="38"/>
      <c r="K41" s="134">
        <v>-39</v>
      </c>
      <c r="L41" s="189"/>
      <c r="M41" s="131"/>
      <c r="N41" s="160">
        <v>0</v>
      </c>
      <c r="O41" s="74"/>
    </row>
    <row r="42" spans="1:15" s="8" customFormat="1" ht="12.75">
      <c r="A42" s="156" t="str">
        <f ca="1" t="shared" si="0"/>
        <v>guarantees in calc</v>
      </c>
      <c r="B42" s="156">
        <f>ROW()</f>
        <v>42</v>
      </c>
      <c r="C42" s="156" t="str">
        <f>summary!J6</f>
        <v>1026</v>
      </c>
      <c r="D42" s="158" t="str">
        <f>summary!Q8</f>
        <v>2014</v>
      </c>
      <c r="E42" s="156" t="s">
        <v>1849</v>
      </c>
      <c r="F42" s="156" t="s">
        <v>2006</v>
      </c>
      <c r="G42" s="156" t="str">
        <f>F32&amp;ROW()</f>
        <v>gic42</v>
      </c>
      <c r="H42" s="157"/>
      <c r="I42" s="38"/>
      <c r="J42" s="38"/>
      <c r="K42" s="134">
        <v>-40</v>
      </c>
      <c r="L42" s="189"/>
      <c r="M42" s="131"/>
      <c r="N42" s="160">
        <v>0</v>
      </c>
      <c r="O42" s="74"/>
    </row>
    <row r="43" spans="1:15" s="8" customFormat="1" ht="12.75">
      <c r="A43" s="156" t="str">
        <f ca="1" t="shared" si="0"/>
        <v>guarantees in calc</v>
      </c>
      <c r="B43" s="156">
        <f>ROW()</f>
        <v>43</v>
      </c>
      <c r="C43" s="156" t="str">
        <f>summary!J6</f>
        <v>1026</v>
      </c>
      <c r="D43" s="158" t="str">
        <f>summary!Q8</f>
        <v>2014</v>
      </c>
      <c r="E43" s="156" t="s">
        <v>1849</v>
      </c>
      <c r="F43" s="156" t="s">
        <v>2006</v>
      </c>
      <c r="G43" s="156" t="str">
        <f>F32&amp;ROW()</f>
        <v>gic43</v>
      </c>
      <c r="H43" s="157"/>
      <c r="I43" s="38"/>
      <c r="J43" s="38"/>
      <c r="K43" s="134">
        <v>-41</v>
      </c>
      <c r="L43" s="189"/>
      <c r="M43" s="131"/>
      <c r="N43" s="160">
        <v>0</v>
      </c>
      <c r="O43" s="74"/>
    </row>
    <row r="44" spans="1:15" s="8" customFormat="1" ht="12.75">
      <c r="A44" s="156" t="str">
        <f ca="1" t="shared" si="0"/>
        <v>guarantees in calc</v>
      </c>
      <c r="B44" s="156">
        <f>ROW()</f>
        <v>44</v>
      </c>
      <c r="C44" s="156" t="str">
        <f>summary!J6</f>
        <v>1026</v>
      </c>
      <c r="D44" s="158" t="str">
        <f>summary!Q8</f>
        <v>2014</v>
      </c>
      <c r="E44" s="156" t="s">
        <v>1849</v>
      </c>
      <c r="F44" s="156" t="s">
        <v>2006</v>
      </c>
      <c r="G44" s="156" t="str">
        <f>F32&amp;ROW()</f>
        <v>gic44</v>
      </c>
      <c r="H44" s="157"/>
      <c r="I44" s="38"/>
      <c r="J44" s="38"/>
      <c r="K44" s="134">
        <v>-42</v>
      </c>
      <c r="L44" s="189"/>
      <c r="M44" s="131"/>
      <c r="N44" s="160">
        <v>0</v>
      </c>
      <c r="O44" s="74"/>
    </row>
    <row r="45" spans="1:15" s="8" customFormat="1" ht="12.75">
      <c r="A45" s="156" t="str">
        <f ca="1" t="shared" si="0"/>
        <v>guarantees in calc</v>
      </c>
      <c r="B45" s="156">
        <f>ROW()</f>
        <v>45</v>
      </c>
      <c r="C45" s="156" t="str">
        <f>summary!J6</f>
        <v>1026</v>
      </c>
      <c r="D45" s="158" t="str">
        <f>summary!Q8</f>
        <v>2014</v>
      </c>
      <c r="E45" s="156" t="s">
        <v>1849</v>
      </c>
      <c r="F45" s="156" t="s">
        <v>2006</v>
      </c>
      <c r="G45" s="156" t="str">
        <f>F32&amp;ROW()</f>
        <v>gic45</v>
      </c>
      <c r="H45" s="157"/>
      <c r="I45" s="38"/>
      <c r="J45" s="38"/>
      <c r="K45" s="134">
        <v>-43</v>
      </c>
      <c r="L45" s="189"/>
      <c r="M45" s="131"/>
      <c r="N45" s="160">
        <v>0</v>
      </c>
      <c r="O45" s="74"/>
    </row>
    <row r="46" spans="1:15" s="8" customFormat="1" ht="12.75">
      <c r="A46" s="156" t="str">
        <f ca="1" t="shared" si="0"/>
        <v>guarantees in calc</v>
      </c>
      <c r="B46" s="156">
        <f>ROW()</f>
        <v>46</v>
      </c>
      <c r="C46" s="156" t="str">
        <f>summary!J6</f>
        <v>1026</v>
      </c>
      <c r="D46" s="158" t="str">
        <f>summary!Q8</f>
        <v>2014</v>
      </c>
      <c r="E46" s="156" t="s">
        <v>1849</v>
      </c>
      <c r="F46" s="156" t="s">
        <v>2006</v>
      </c>
      <c r="G46" s="156" t="str">
        <f>F32&amp;ROW()</f>
        <v>gic46</v>
      </c>
      <c r="H46" s="157"/>
      <c r="I46" s="38"/>
      <c r="J46" s="38"/>
      <c r="K46" s="134">
        <v>-44</v>
      </c>
      <c r="L46" s="189"/>
      <c r="M46" s="131"/>
      <c r="N46" s="160">
        <v>0</v>
      </c>
      <c r="O46" s="74"/>
    </row>
    <row r="47" spans="1:15" s="8" customFormat="1" ht="12.75">
      <c r="A47" s="156" t="str">
        <f ca="1" t="shared" si="0"/>
        <v>guarantees in calc</v>
      </c>
      <c r="B47" s="156">
        <f>ROW()</f>
        <v>47</v>
      </c>
      <c r="C47" s="156" t="str">
        <f>summary!J6</f>
        <v>1026</v>
      </c>
      <c r="D47" s="158" t="str">
        <f>summary!Q8</f>
        <v>2014</v>
      </c>
      <c r="E47" s="156" t="s">
        <v>1849</v>
      </c>
      <c r="F47" s="156" t="s">
        <v>2006</v>
      </c>
      <c r="G47" s="156" t="str">
        <f>F32&amp;ROW()</f>
        <v>gic47</v>
      </c>
      <c r="H47" s="157"/>
      <c r="I47" s="38"/>
      <c r="J47" s="38"/>
      <c r="K47" s="134">
        <v>-45</v>
      </c>
      <c r="L47" s="189"/>
      <c r="M47" s="131"/>
      <c r="N47" s="160">
        <v>0</v>
      </c>
      <c r="O47" s="74"/>
    </row>
    <row r="48" spans="1:15" s="8" customFormat="1" ht="12.75">
      <c r="A48" s="156" t="str">
        <f ca="1" t="shared" si="0"/>
        <v>guarantees in calc</v>
      </c>
      <c r="B48" s="156">
        <f>ROW()</f>
        <v>48</v>
      </c>
      <c r="C48" s="156" t="str">
        <f>summary!J6</f>
        <v>1026</v>
      </c>
      <c r="D48" s="158" t="str">
        <f>summary!Q8</f>
        <v>2014</v>
      </c>
      <c r="E48" s="156" t="s">
        <v>1849</v>
      </c>
      <c r="F48" s="156" t="s">
        <v>2006</v>
      </c>
      <c r="G48" s="156" t="str">
        <f>F32&amp;ROW()</f>
        <v>gic48</v>
      </c>
      <c r="H48" s="157"/>
      <c r="I48" s="38"/>
      <c r="J48" s="38"/>
      <c r="K48" s="134">
        <v>-46</v>
      </c>
      <c r="L48" s="189"/>
      <c r="M48" s="131"/>
      <c r="N48" s="160">
        <v>0</v>
      </c>
      <c r="O48" s="74"/>
    </row>
    <row r="49" spans="1:15" s="8" customFormat="1" ht="12.75">
      <c r="A49" s="156" t="str">
        <f ca="1" t="shared" si="0"/>
        <v>guarantees in calc</v>
      </c>
      <c r="B49" s="156">
        <f>ROW()</f>
        <v>49</v>
      </c>
      <c r="C49" s="156" t="str">
        <f>summary!J6</f>
        <v>1026</v>
      </c>
      <c r="D49" s="158" t="str">
        <f>summary!Q8</f>
        <v>2014</v>
      </c>
      <c r="E49" s="156" t="s">
        <v>1849</v>
      </c>
      <c r="F49" s="156" t="s">
        <v>2006</v>
      </c>
      <c r="G49" s="156" t="str">
        <f>F32&amp;ROW()</f>
        <v>gic49</v>
      </c>
      <c r="H49" s="157"/>
      <c r="I49" s="38"/>
      <c r="J49" s="38"/>
      <c r="K49" s="134">
        <v>-47</v>
      </c>
      <c r="L49" s="189"/>
      <c r="M49" s="131"/>
      <c r="N49" s="160">
        <v>0</v>
      </c>
      <c r="O49" s="74"/>
    </row>
    <row r="50" spans="1:15" s="8" customFormat="1" ht="12.75">
      <c r="A50" s="156" t="str">
        <f ca="1" t="shared" si="0"/>
        <v>guarantees in calc</v>
      </c>
      <c r="B50" s="156">
        <f>ROW()</f>
        <v>50</v>
      </c>
      <c r="C50" s="156" t="str">
        <f>summary!J6</f>
        <v>1026</v>
      </c>
      <c r="D50" s="158" t="str">
        <f>summary!Q8</f>
        <v>2014</v>
      </c>
      <c r="E50" s="156" t="s">
        <v>1849</v>
      </c>
      <c r="F50" s="156" t="s">
        <v>2006</v>
      </c>
      <c r="G50" s="156" t="str">
        <f>F32&amp;ROW()</f>
        <v>gic50</v>
      </c>
      <c r="H50" s="157"/>
      <c r="I50" s="38"/>
      <c r="J50" s="38"/>
      <c r="K50" s="134">
        <v>-48</v>
      </c>
      <c r="L50" s="189"/>
      <c r="M50" s="131"/>
      <c r="N50" s="160">
        <v>0</v>
      </c>
      <c r="O50" s="74"/>
    </row>
    <row r="51" spans="1:15" s="8" customFormat="1" ht="12.75">
      <c r="A51" s="156" t="str">
        <f ca="1" t="shared" si="0"/>
        <v>guarantees in calc</v>
      </c>
      <c r="B51" s="156">
        <f>ROW()</f>
        <v>51</v>
      </c>
      <c r="C51" s="156" t="str">
        <f>summary!J6</f>
        <v>1026</v>
      </c>
      <c r="D51" s="158" t="str">
        <f>summary!Q8</f>
        <v>2014</v>
      </c>
      <c r="E51" s="156" t="s">
        <v>1849</v>
      </c>
      <c r="F51" s="156" t="s">
        <v>2006</v>
      </c>
      <c r="G51" s="156" t="str">
        <f>F32&amp;ROW()</f>
        <v>gic51</v>
      </c>
      <c r="H51" s="157"/>
      <c r="I51" s="38"/>
      <c r="J51" s="38"/>
      <c r="K51" s="134">
        <v>-49</v>
      </c>
      <c r="L51" s="189"/>
      <c r="M51" s="131"/>
      <c r="N51" s="160">
        <v>0</v>
      </c>
      <c r="O51" s="74"/>
    </row>
    <row r="52" spans="1:15" s="8" customFormat="1" ht="12.75">
      <c r="A52" s="156" t="str">
        <f ca="1" t="shared" si="0"/>
        <v>guarantees in calc</v>
      </c>
      <c r="B52" s="156">
        <f>ROW()</f>
        <v>52</v>
      </c>
      <c r="C52" s="156" t="str">
        <f>summary!J6</f>
        <v>1026</v>
      </c>
      <c r="D52" s="158" t="str">
        <f>summary!Q8</f>
        <v>2014</v>
      </c>
      <c r="E52" s="156" t="s">
        <v>1849</v>
      </c>
      <c r="F52" s="156" t="s">
        <v>2006</v>
      </c>
      <c r="G52" s="156" t="str">
        <f>F32&amp;ROW()</f>
        <v>gic52</v>
      </c>
      <c r="H52" s="157"/>
      <c r="I52" s="38"/>
      <c r="J52" s="38"/>
      <c r="K52" s="134">
        <v>-50</v>
      </c>
      <c r="L52" s="189"/>
      <c r="M52" s="131"/>
      <c r="N52" s="160">
        <v>0</v>
      </c>
      <c r="O52" s="74"/>
    </row>
    <row r="53" spans="1:15" s="8" customFormat="1" ht="33" customHeight="1" thickBot="1">
      <c r="A53" s="156" t="str">
        <f ca="1" t="shared" si="0"/>
        <v>guarantees in calc</v>
      </c>
      <c r="B53" s="156">
        <f>ROW()</f>
        <v>53</v>
      </c>
      <c r="C53" s="156" t="str">
        <f>summary!J6</f>
        <v>1026</v>
      </c>
      <c r="D53" s="156" t="str">
        <f>summary!Q8</f>
        <v>2014</v>
      </c>
      <c r="E53" s="156" t="s">
        <v>1849</v>
      </c>
      <c r="F53" s="156" t="s">
        <v>2007</v>
      </c>
      <c r="G53" s="156" t="str">
        <f>F32&amp;ROW()</f>
        <v>gic53</v>
      </c>
      <c r="H53" s="157"/>
      <c r="I53" s="38"/>
      <c r="J53" s="38"/>
      <c r="L53" s="209" t="s">
        <v>1992</v>
      </c>
      <c r="M53" s="209"/>
      <c r="N53" s="209"/>
      <c r="O53" s="90">
        <f>SUM(N3:N52)</f>
        <v>0</v>
      </c>
    </row>
    <row r="54" ht="16.5" thickTop="1"/>
  </sheetData>
  <sheetProtection password="C7B6" sheet="1" formatRows="0"/>
  <mergeCells count="2">
    <mergeCell ref="I1:O1"/>
    <mergeCell ref="L53:N53"/>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Q21"/>
  <sheetViews>
    <sheetView showGridLines="0" zoomScalePageLayoutView="0" workbookViewId="0" topLeftCell="I1">
      <selection activeCell="M15" sqref="M15"/>
    </sheetView>
  </sheetViews>
  <sheetFormatPr defaultColWidth="9.00390625" defaultRowHeight="15.75"/>
  <cols>
    <col min="1" max="8" width="5.625" style="0" hidden="1" customWidth="1"/>
    <col min="9" max="9" width="2.625" style="0" customWidth="1"/>
    <col min="15" max="15" width="3.375" style="0" customWidth="1"/>
    <col min="16" max="16" width="15.375" style="0" customWidth="1"/>
    <col min="17" max="17" width="16.50390625" style="0" customWidth="1"/>
  </cols>
  <sheetData>
    <row r="1" spans="1:17" s="106" customFormat="1" ht="20.25">
      <c r="A1" s="106" t="str">
        <f aca="true" ca="1" t="shared" si="0" ref="A1:A16">MID(CELL("filename",A1),FIND("]",CELL("filename",A1))+1,256)</f>
        <v>special Debt</v>
      </c>
      <c r="B1" s="106">
        <f>ROW()</f>
        <v>1</v>
      </c>
      <c r="C1" s="106" t="str">
        <f>summary!J6</f>
        <v>1026</v>
      </c>
      <c r="D1" s="106" t="str">
        <f>summary!Q8</f>
        <v>2014</v>
      </c>
      <c r="E1" s="106" t="s">
        <v>1849</v>
      </c>
      <c r="F1" s="106" t="s">
        <v>1913</v>
      </c>
      <c r="G1" s="106" t="str">
        <f>F1&amp;ROW()</f>
        <v>spd1</v>
      </c>
      <c r="I1" s="107"/>
      <c r="J1" s="242" t="s">
        <v>1963</v>
      </c>
      <c r="K1" s="242"/>
      <c r="L1" s="242"/>
      <c r="M1" s="242"/>
      <c r="N1" s="242"/>
      <c r="O1" s="242"/>
      <c r="P1" s="242"/>
      <c r="Q1" s="242"/>
    </row>
    <row r="2" spans="1:17" s="137" customFormat="1" ht="20.25">
      <c r="A2" s="137" t="str">
        <f ca="1" t="shared" si="0"/>
        <v>special Debt</v>
      </c>
      <c r="B2" s="137">
        <f>ROW()</f>
        <v>2</v>
      </c>
      <c r="C2" s="137" t="str">
        <f>summary!J6</f>
        <v>1026</v>
      </c>
      <c r="D2" s="137" t="str">
        <f>summary!Q8</f>
        <v>2014</v>
      </c>
      <c r="E2" s="137" t="s">
        <v>1849</v>
      </c>
      <c r="F2" s="137" t="s">
        <v>1913</v>
      </c>
      <c r="G2" s="137" t="str">
        <f aca="true" t="shared" si="1" ref="G2:G16">F2&amp;ROW()</f>
        <v>spd2</v>
      </c>
      <c r="I2" s="138"/>
      <c r="J2" s="242" t="s">
        <v>2017</v>
      </c>
      <c r="K2" s="242"/>
      <c r="L2" s="242"/>
      <c r="M2" s="242"/>
      <c r="N2" s="242"/>
      <c r="O2" s="242"/>
      <c r="P2" s="242"/>
      <c r="Q2" s="242"/>
    </row>
    <row r="3" spans="9:17" s="106" customFormat="1" ht="18.75">
      <c r="I3" s="108"/>
      <c r="J3" s="129"/>
      <c r="K3" s="129"/>
      <c r="L3" s="129"/>
      <c r="M3" s="129"/>
      <c r="N3" s="129"/>
      <c r="O3" s="129"/>
      <c r="P3" s="129"/>
      <c r="Q3" s="129"/>
    </row>
    <row r="4" spans="1:17" ht="15.75">
      <c r="A4" s="9" t="str">
        <f ca="1" t="shared" si="0"/>
        <v>special Debt</v>
      </c>
      <c r="B4" s="9">
        <f>ROW()</f>
        <v>4</v>
      </c>
      <c r="C4" s="9" t="str">
        <f>summary!J6</f>
        <v>1026</v>
      </c>
      <c r="D4" s="9" t="str">
        <f>summary!Q8</f>
        <v>2014</v>
      </c>
      <c r="E4" s="9" t="s">
        <v>1849</v>
      </c>
      <c r="F4" s="9" t="s">
        <v>1913</v>
      </c>
      <c r="G4" s="9" t="str">
        <f t="shared" si="1"/>
        <v>spd4</v>
      </c>
      <c r="I4" s="23" t="s">
        <v>1766</v>
      </c>
      <c r="J4" s="23" t="s">
        <v>2013</v>
      </c>
      <c r="K4" s="23"/>
      <c r="L4" s="23"/>
      <c r="M4" s="47"/>
      <c r="N4" s="47"/>
      <c r="O4" s="47"/>
      <c r="P4" s="91"/>
      <c r="Q4" s="160">
        <v>0</v>
      </c>
    </row>
    <row r="5" spans="1:17" ht="15.75">
      <c r="A5" s="9" t="str">
        <f ca="1" t="shared" si="0"/>
        <v>special Debt</v>
      </c>
      <c r="B5" s="9">
        <f>ROW()</f>
        <v>5</v>
      </c>
      <c r="C5" s="9" t="str">
        <f>summary!J6</f>
        <v>1026</v>
      </c>
      <c r="D5" s="9" t="str">
        <f>summary!Q8</f>
        <v>2014</v>
      </c>
      <c r="E5" s="9" t="s">
        <v>1849</v>
      </c>
      <c r="F5" s="9" t="s">
        <v>1913</v>
      </c>
      <c r="G5" s="9" t="str">
        <f t="shared" si="1"/>
        <v>spd5</v>
      </c>
      <c r="I5" s="47"/>
      <c r="J5" s="47"/>
      <c r="K5" s="47"/>
      <c r="L5" s="47"/>
      <c r="M5" s="47"/>
      <c r="N5" s="47"/>
      <c r="O5" s="47"/>
      <c r="P5" s="89"/>
      <c r="Q5" s="89"/>
    </row>
    <row r="6" spans="1:17" ht="15.75">
      <c r="A6" s="9" t="str">
        <f ca="1" t="shared" si="0"/>
        <v>special Debt</v>
      </c>
      <c r="B6" s="9">
        <f>ROW()</f>
        <v>6</v>
      </c>
      <c r="C6" s="9" t="str">
        <f>summary!J6</f>
        <v>1026</v>
      </c>
      <c r="D6" s="9" t="str">
        <f>summary!Q8</f>
        <v>2014</v>
      </c>
      <c r="E6" s="9" t="s">
        <v>1849</v>
      </c>
      <c r="F6" s="9" t="s">
        <v>1913</v>
      </c>
      <c r="G6" s="9" t="str">
        <f t="shared" si="1"/>
        <v>spd6</v>
      </c>
      <c r="I6" s="47" t="s">
        <v>1767</v>
      </c>
      <c r="J6" s="47" t="s">
        <v>2053</v>
      </c>
      <c r="K6" s="47"/>
      <c r="L6" s="47"/>
      <c r="M6" s="47"/>
      <c r="N6" s="47"/>
      <c r="O6" s="47"/>
      <c r="P6" s="89"/>
      <c r="Q6" s="89"/>
    </row>
    <row r="7" spans="1:17" ht="15.75">
      <c r="A7" s="9" t="str">
        <f ca="1" t="shared" si="0"/>
        <v>special Debt</v>
      </c>
      <c r="B7" s="9">
        <f>ROW()</f>
        <v>7</v>
      </c>
      <c r="C7" s="9" t="str">
        <f>summary!J6</f>
        <v>1026</v>
      </c>
      <c r="D7" s="9" t="str">
        <f>summary!Q8</f>
        <v>2014</v>
      </c>
      <c r="E7" s="9" t="s">
        <v>1849</v>
      </c>
      <c r="F7" s="9" t="s">
        <v>1913</v>
      </c>
      <c r="G7" s="9" t="str">
        <f t="shared" si="1"/>
        <v>spd7</v>
      </c>
      <c r="I7" s="47"/>
      <c r="J7" s="48" t="s">
        <v>1848</v>
      </c>
      <c r="K7" s="47"/>
      <c r="L7" s="47"/>
      <c r="M7" s="47"/>
      <c r="N7" s="47"/>
      <c r="O7" s="47"/>
      <c r="P7" s="89"/>
      <c r="Q7" s="89"/>
    </row>
    <row r="8" spans="1:17" ht="15.75">
      <c r="A8" s="9" t="str">
        <f ca="1" t="shared" si="0"/>
        <v>special Debt</v>
      </c>
      <c r="B8" s="9">
        <f>ROW()</f>
        <v>8</v>
      </c>
      <c r="C8" s="9" t="str">
        <f>summary!J6</f>
        <v>1026</v>
      </c>
      <c r="D8" s="9" t="str">
        <f>summary!Q8</f>
        <v>2014</v>
      </c>
      <c r="E8" s="9" t="s">
        <v>1849</v>
      </c>
      <c r="F8" s="9" t="s">
        <v>1913</v>
      </c>
      <c r="G8" s="9" t="str">
        <f t="shared" si="1"/>
        <v>spd8</v>
      </c>
      <c r="I8" s="47"/>
      <c r="J8" s="47"/>
      <c r="K8" s="193" t="s">
        <v>1778</v>
      </c>
      <c r="L8" s="47" t="s">
        <v>2014</v>
      </c>
      <c r="M8" s="47"/>
      <c r="N8" s="47"/>
      <c r="O8" s="23"/>
      <c r="P8" s="160">
        <v>0</v>
      </c>
      <c r="Q8" s="91"/>
    </row>
    <row r="9" spans="1:17" ht="15.75">
      <c r="A9" s="9" t="str">
        <f ca="1" t="shared" si="0"/>
        <v>special Debt</v>
      </c>
      <c r="B9" s="9">
        <f>ROW()</f>
        <v>9</v>
      </c>
      <c r="C9" s="9" t="str">
        <f>summary!J6</f>
        <v>1026</v>
      </c>
      <c r="D9" s="9" t="str">
        <f>summary!Q8</f>
        <v>2014</v>
      </c>
      <c r="E9" s="9" t="s">
        <v>1849</v>
      </c>
      <c r="F9" s="9" t="s">
        <v>1913</v>
      </c>
      <c r="G9" s="9" t="str">
        <f t="shared" si="1"/>
        <v>spd9</v>
      </c>
      <c r="I9" s="47"/>
      <c r="J9" s="47"/>
      <c r="K9" s="193" t="s">
        <v>1779</v>
      </c>
      <c r="L9" s="47" t="s">
        <v>2015</v>
      </c>
      <c r="M9" s="47"/>
      <c r="N9" s="47"/>
      <c r="O9" s="23"/>
      <c r="P9" s="160">
        <v>0</v>
      </c>
      <c r="Q9" s="91"/>
    </row>
    <row r="10" spans="1:17" ht="15.75">
      <c r="A10" s="9" t="str">
        <f ca="1" t="shared" si="0"/>
        <v>special Debt</v>
      </c>
      <c r="B10" s="9">
        <f>ROW()</f>
        <v>10</v>
      </c>
      <c r="C10" s="9" t="str">
        <f>summary!J6</f>
        <v>1026</v>
      </c>
      <c r="D10" s="9" t="str">
        <f>summary!Q8</f>
        <v>2014</v>
      </c>
      <c r="E10" s="9" t="s">
        <v>1849</v>
      </c>
      <c r="F10" s="9" t="s">
        <v>1913</v>
      </c>
      <c r="G10" s="9" t="str">
        <f t="shared" si="1"/>
        <v>spd10</v>
      </c>
      <c r="I10" s="47"/>
      <c r="J10" s="47"/>
      <c r="K10" s="193" t="s">
        <v>1789</v>
      </c>
      <c r="L10" s="47" t="s">
        <v>2016</v>
      </c>
      <c r="M10" s="47"/>
      <c r="N10" s="47"/>
      <c r="O10" s="23"/>
      <c r="P10" s="160">
        <v>0</v>
      </c>
      <c r="Q10" s="91"/>
    </row>
    <row r="11" spans="1:17" ht="15.75">
      <c r="A11" s="9" t="str">
        <f ca="1" t="shared" si="0"/>
        <v>special Debt</v>
      </c>
      <c r="B11" s="9">
        <f>ROW()</f>
        <v>11</v>
      </c>
      <c r="C11" s="9" t="str">
        <f>summary!J6</f>
        <v>1026</v>
      </c>
      <c r="D11" s="9" t="str">
        <f>summary!Q8</f>
        <v>2014</v>
      </c>
      <c r="E11" s="9" t="s">
        <v>1849</v>
      </c>
      <c r="F11" s="9" t="s">
        <v>1913</v>
      </c>
      <c r="G11" s="9" t="str">
        <f t="shared" si="1"/>
        <v>spd11</v>
      </c>
      <c r="I11" s="47"/>
      <c r="J11" s="47"/>
      <c r="K11" s="47"/>
      <c r="L11" s="47" t="s">
        <v>23</v>
      </c>
      <c r="M11" s="47"/>
      <c r="N11" s="47"/>
      <c r="O11" s="47"/>
      <c r="P11" s="91"/>
      <c r="Q11" s="52">
        <f>SUM(P8:P10)</f>
        <v>0</v>
      </c>
    </row>
    <row r="12" spans="1:17" ht="15.75">
      <c r="A12" s="9" t="str">
        <f ca="1" t="shared" si="0"/>
        <v>special Debt</v>
      </c>
      <c r="B12" s="9">
        <f>ROW()</f>
        <v>12</v>
      </c>
      <c r="C12" s="9" t="str">
        <f>summary!J6</f>
        <v>1026</v>
      </c>
      <c r="D12" s="9" t="str">
        <f>summary!Q8</f>
        <v>2014</v>
      </c>
      <c r="E12" s="9" t="s">
        <v>1849</v>
      </c>
      <c r="F12" s="9" t="s">
        <v>1913</v>
      </c>
      <c r="G12" s="9" t="str">
        <f t="shared" si="1"/>
        <v>spd12</v>
      </c>
      <c r="I12" s="47" t="s">
        <v>1768</v>
      </c>
      <c r="J12" s="48" t="s">
        <v>2054</v>
      </c>
      <c r="K12" s="47"/>
      <c r="L12" s="47"/>
      <c r="M12" s="47"/>
      <c r="N12" s="47"/>
      <c r="O12" s="47"/>
      <c r="P12" s="91"/>
      <c r="Q12" s="160">
        <v>0</v>
      </c>
    </row>
    <row r="13" spans="1:17" ht="15.75">
      <c r="A13" s="9" t="str">
        <f ca="1" t="shared" si="0"/>
        <v>special Debt</v>
      </c>
      <c r="B13" s="9">
        <f>ROW()</f>
        <v>13</v>
      </c>
      <c r="C13" s="9" t="str">
        <f>summary!J6</f>
        <v>1026</v>
      </c>
      <c r="D13" s="9" t="str">
        <f>summary!Q8</f>
        <v>2014</v>
      </c>
      <c r="E13" s="9" t="s">
        <v>1849</v>
      </c>
      <c r="F13" s="9" t="s">
        <v>1913</v>
      </c>
      <c r="G13" s="9" t="str">
        <f t="shared" si="1"/>
        <v>spd13</v>
      </c>
      <c r="I13" s="47"/>
      <c r="J13" s="47"/>
      <c r="K13" s="47"/>
      <c r="L13" s="47"/>
      <c r="M13" s="47"/>
      <c r="N13" s="47"/>
      <c r="O13" s="47"/>
      <c r="P13" s="91"/>
      <c r="Q13" s="91"/>
    </row>
    <row r="14" spans="1:17" ht="15.75">
      <c r="A14" s="9" t="str">
        <f ca="1" t="shared" si="0"/>
        <v>special Debt</v>
      </c>
      <c r="B14" s="9">
        <f>ROW()</f>
        <v>14</v>
      </c>
      <c r="C14" s="9" t="str">
        <f>summary!J6</f>
        <v>1026</v>
      </c>
      <c r="D14" s="9" t="str">
        <f>summary!Q8</f>
        <v>2014</v>
      </c>
      <c r="E14" s="9" t="s">
        <v>1849</v>
      </c>
      <c r="F14" s="9" t="s">
        <v>1913</v>
      </c>
      <c r="G14" s="9" t="str">
        <f t="shared" si="1"/>
        <v>spd14</v>
      </c>
      <c r="I14" s="47" t="s">
        <v>1769</v>
      </c>
      <c r="J14" s="48" t="s">
        <v>2055</v>
      </c>
      <c r="K14" s="47"/>
      <c r="L14" s="47"/>
      <c r="M14" s="47"/>
      <c r="N14" s="47"/>
      <c r="O14" s="47"/>
      <c r="P14" s="91"/>
      <c r="Q14" s="160">
        <v>0</v>
      </c>
    </row>
    <row r="15" spans="1:17" ht="15.75">
      <c r="A15" s="9" t="str">
        <f ca="1" t="shared" si="0"/>
        <v>special Debt</v>
      </c>
      <c r="B15" s="9">
        <f>ROW()</f>
        <v>15</v>
      </c>
      <c r="C15" s="9" t="str">
        <f>summary!J6</f>
        <v>1026</v>
      </c>
      <c r="D15" s="9" t="str">
        <f>summary!Q8</f>
        <v>2014</v>
      </c>
      <c r="E15" s="9" t="s">
        <v>1849</v>
      </c>
      <c r="F15" s="9" t="s">
        <v>1913</v>
      </c>
      <c r="G15" s="9" t="str">
        <f t="shared" si="1"/>
        <v>spd15</v>
      </c>
      <c r="I15" s="47"/>
      <c r="J15" s="47"/>
      <c r="K15" s="47"/>
      <c r="L15" s="47"/>
      <c r="M15" s="47"/>
      <c r="N15" s="47"/>
      <c r="O15" s="47"/>
      <c r="P15" s="91"/>
      <c r="Q15" s="89"/>
    </row>
    <row r="16" spans="1:17" ht="15" customHeight="1" thickBot="1">
      <c r="A16" s="9" t="str">
        <f ca="1" t="shared" si="0"/>
        <v>special Debt</v>
      </c>
      <c r="B16" s="9">
        <f>ROW()</f>
        <v>16</v>
      </c>
      <c r="C16" s="9" t="str">
        <f>summary!J6</f>
        <v>1026</v>
      </c>
      <c r="D16" s="9" t="str">
        <f>summary!Q8</f>
        <v>2014</v>
      </c>
      <c r="E16" s="9" t="s">
        <v>1849</v>
      </c>
      <c r="F16" s="9" t="s">
        <v>1913</v>
      </c>
      <c r="G16" s="9" t="str">
        <f t="shared" si="1"/>
        <v>spd16</v>
      </c>
      <c r="I16" s="47" t="s">
        <v>1771</v>
      </c>
      <c r="J16" s="243" t="s">
        <v>2056</v>
      </c>
      <c r="K16" s="243"/>
      <c r="L16" s="243"/>
      <c r="M16" s="243"/>
      <c r="N16" s="243"/>
      <c r="O16" s="243"/>
      <c r="P16" s="243"/>
      <c r="Q16" s="90">
        <f>SUM(Q4:Q14)</f>
        <v>0</v>
      </c>
    </row>
    <row r="17" ht="16.5" thickTop="1"/>
    <row r="21" ht="15.75">
      <c r="L21" s="11" t="s">
        <v>22</v>
      </c>
    </row>
  </sheetData>
  <sheetProtection password="C7B6" sheet="1"/>
  <mergeCells count="3">
    <mergeCell ref="J2:Q2"/>
    <mergeCell ref="J1:Q1"/>
    <mergeCell ref="J16:P16"/>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O54"/>
  <sheetViews>
    <sheetView showGridLines="0" zoomScalePageLayoutView="0" workbookViewId="0" topLeftCell="I1">
      <selection activeCell="S22" sqref="S22"/>
    </sheetView>
  </sheetViews>
  <sheetFormatPr defaultColWidth="9.00390625" defaultRowHeight="15.75"/>
  <cols>
    <col min="1" max="8" width="5.625" style="113"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leases not in calc</v>
      </c>
      <c r="B1" s="156">
        <f>ROW()</f>
        <v>1</v>
      </c>
      <c r="C1" s="156" t="str">
        <f>summary!J6</f>
        <v>1026</v>
      </c>
      <c r="D1" s="156" t="str">
        <f>summary!Q8</f>
        <v>2014</v>
      </c>
      <c r="E1" s="156" t="s">
        <v>1849</v>
      </c>
      <c r="F1" s="156" t="s">
        <v>1972</v>
      </c>
      <c r="G1" s="156" t="str">
        <f>F1&amp;ROW()</f>
        <v>clo1</v>
      </c>
      <c r="H1" s="157"/>
      <c r="I1" s="229" t="s">
        <v>1955</v>
      </c>
      <c r="J1" s="229"/>
      <c r="K1" s="229"/>
      <c r="L1" s="229"/>
      <c r="M1" s="229"/>
      <c r="N1" s="229"/>
      <c r="O1" s="229"/>
    </row>
    <row r="2" spans="1:15" s="8" customFormat="1" ht="12.75">
      <c r="A2" s="156" t="str">
        <f ca="1" t="shared" si="0"/>
        <v>leases not in calc</v>
      </c>
      <c r="B2" s="156">
        <f>ROW()</f>
        <v>2</v>
      </c>
      <c r="C2" s="156" t="str">
        <f>summary!J6</f>
        <v>1026</v>
      </c>
      <c r="D2" s="156" t="str">
        <f>summary!Q8</f>
        <v>2014</v>
      </c>
      <c r="E2" s="156" t="s">
        <v>1849</v>
      </c>
      <c r="F2" s="156" t="s">
        <v>1972</v>
      </c>
      <c r="G2" s="156" t="str">
        <f aca="true" t="shared" si="1" ref="G2:G32">F2&amp;ROW()</f>
        <v>clo2</v>
      </c>
      <c r="H2" s="157"/>
      <c r="I2" s="130">
        <v>1</v>
      </c>
      <c r="J2" s="82" t="s">
        <v>1956</v>
      </c>
      <c r="K2" s="38"/>
      <c r="L2" s="81"/>
      <c r="M2" s="131"/>
      <c r="N2" s="53"/>
      <c r="O2" s="53"/>
    </row>
    <row r="3" spans="1:15" s="8" customFormat="1" ht="12.75">
      <c r="A3" s="156" t="str">
        <f ca="1" t="shared" si="0"/>
        <v>leases not in calc</v>
      </c>
      <c r="B3" s="156">
        <f>ROW()</f>
        <v>3</v>
      </c>
      <c r="C3" s="156" t="str">
        <f>summary!J6</f>
        <v>1026</v>
      </c>
      <c r="D3" s="156" t="str">
        <f>summary!Q8</f>
        <v>2014</v>
      </c>
      <c r="E3" s="156" t="s">
        <v>1849</v>
      </c>
      <c r="F3" s="156" t="s">
        <v>1972</v>
      </c>
      <c r="G3" s="156" t="str">
        <f t="shared" si="1"/>
        <v>clo3</v>
      </c>
      <c r="H3" s="157"/>
      <c r="I3" s="38"/>
      <c r="J3" s="38"/>
      <c r="K3" s="134">
        <v>-1</v>
      </c>
      <c r="L3" s="189"/>
      <c r="M3" s="131"/>
      <c r="N3" s="160">
        <v>0</v>
      </c>
      <c r="O3" s="53"/>
    </row>
    <row r="4" spans="1:15" s="8" customFormat="1" ht="12.75">
      <c r="A4" s="156" t="str">
        <f ca="1" t="shared" si="0"/>
        <v>leases not in calc</v>
      </c>
      <c r="B4" s="156">
        <f>ROW()</f>
        <v>4</v>
      </c>
      <c r="C4" s="156" t="str">
        <f>summary!J6</f>
        <v>1026</v>
      </c>
      <c r="D4" s="156" t="str">
        <f>summary!Q8</f>
        <v>2014</v>
      </c>
      <c r="E4" s="156" t="s">
        <v>1849</v>
      </c>
      <c r="F4" s="156" t="s">
        <v>1972</v>
      </c>
      <c r="G4" s="156" t="str">
        <f t="shared" si="1"/>
        <v>clo4</v>
      </c>
      <c r="H4" s="157"/>
      <c r="I4" s="38"/>
      <c r="J4" s="38"/>
      <c r="K4" s="134">
        <v>-2</v>
      </c>
      <c r="L4" s="189"/>
      <c r="M4" s="131"/>
      <c r="N4" s="160">
        <v>0</v>
      </c>
      <c r="O4" s="53"/>
    </row>
    <row r="5" spans="1:15" s="8" customFormat="1" ht="12.75">
      <c r="A5" s="156" t="str">
        <f ca="1" t="shared" si="0"/>
        <v>leases not in calc</v>
      </c>
      <c r="B5" s="156">
        <f>ROW()</f>
        <v>5</v>
      </c>
      <c r="C5" s="156" t="str">
        <f>summary!J6</f>
        <v>1026</v>
      </c>
      <c r="D5" s="156" t="str">
        <f>summary!Q8</f>
        <v>2014</v>
      </c>
      <c r="E5" s="156" t="s">
        <v>1849</v>
      </c>
      <c r="F5" s="156" t="s">
        <v>1972</v>
      </c>
      <c r="G5" s="156" t="str">
        <f t="shared" si="1"/>
        <v>clo5</v>
      </c>
      <c r="H5" s="157"/>
      <c r="I5" s="38"/>
      <c r="J5" s="38"/>
      <c r="K5" s="134">
        <v>-3</v>
      </c>
      <c r="L5" s="189"/>
      <c r="M5" s="131"/>
      <c r="N5" s="160">
        <v>0</v>
      </c>
      <c r="O5" s="53"/>
    </row>
    <row r="6" spans="1:15" s="8" customFormat="1" ht="12.75">
      <c r="A6" s="156" t="str">
        <f ca="1" t="shared" si="0"/>
        <v>leases not in calc</v>
      </c>
      <c r="B6" s="156">
        <f>ROW()</f>
        <v>6</v>
      </c>
      <c r="C6" s="156" t="str">
        <f>summary!J6</f>
        <v>1026</v>
      </c>
      <c r="D6" s="156" t="str">
        <f>summary!Q8</f>
        <v>2014</v>
      </c>
      <c r="E6" s="156" t="s">
        <v>1849</v>
      </c>
      <c r="F6" s="156" t="s">
        <v>1972</v>
      </c>
      <c r="G6" s="156" t="str">
        <f t="shared" si="1"/>
        <v>clo6</v>
      </c>
      <c r="H6" s="157"/>
      <c r="I6" s="38"/>
      <c r="J6" s="38"/>
      <c r="K6" s="134">
        <v>-4</v>
      </c>
      <c r="L6" s="189"/>
      <c r="M6" s="131"/>
      <c r="N6" s="160">
        <v>0</v>
      </c>
      <c r="O6" s="53"/>
    </row>
    <row r="7" spans="1:15" s="8" customFormat="1" ht="12.75">
      <c r="A7" s="156" t="str">
        <f ca="1" t="shared" si="0"/>
        <v>leases not in calc</v>
      </c>
      <c r="B7" s="156">
        <f>ROW()</f>
        <v>7</v>
      </c>
      <c r="C7" s="156" t="str">
        <f>summary!J6</f>
        <v>1026</v>
      </c>
      <c r="D7" s="156" t="str">
        <f>summary!Q8</f>
        <v>2014</v>
      </c>
      <c r="E7" s="156" t="s">
        <v>1849</v>
      </c>
      <c r="F7" s="156" t="s">
        <v>1972</v>
      </c>
      <c r="G7" s="156" t="str">
        <f t="shared" si="1"/>
        <v>clo7</v>
      </c>
      <c r="H7" s="157"/>
      <c r="I7" s="38"/>
      <c r="J7" s="38"/>
      <c r="K7" s="134">
        <v>-5</v>
      </c>
      <c r="L7" s="189"/>
      <c r="M7" s="131"/>
      <c r="N7" s="160">
        <v>0</v>
      </c>
      <c r="O7" s="53"/>
    </row>
    <row r="8" spans="1:15" s="8" customFormat="1" ht="12.75">
      <c r="A8" s="156" t="str">
        <f ca="1" t="shared" si="0"/>
        <v>leases not in calc</v>
      </c>
      <c r="B8" s="156">
        <f>ROW()</f>
        <v>8</v>
      </c>
      <c r="C8" s="156" t="str">
        <f>summary!J6</f>
        <v>1026</v>
      </c>
      <c r="D8" s="156" t="str">
        <f>summary!Q8</f>
        <v>2014</v>
      </c>
      <c r="E8" s="156" t="s">
        <v>1849</v>
      </c>
      <c r="F8" s="156" t="s">
        <v>1972</v>
      </c>
      <c r="G8" s="156" t="str">
        <f t="shared" si="1"/>
        <v>clo8</v>
      </c>
      <c r="H8" s="157"/>
      <c r="I8" s="38"/>
      <c r="J8" s="38"/>
      <c r="K8" s="134">
        <v>-6</v>
      </c>
      <c r="L8" s="189"/>
      <c r="M8" s="131"/>
      <c r="N8" s="160">
        <v>0</v>
      </c>
      <c r="O8" s="53"/>
    </row>
    <row r="9" spans="1:15" s="8" customFormat="1" ht="12.75">
      <c r="A9" s="156" t="str">
        <f ca="1" t="shared" si="0"/>
        <v>leases not in calc</v>
      </c>
      <c r="B9" s="156">
        <f>ROW()</f>
        <v>9</v>
      </c>
      <c r="C9" s="156" t="str">
        <f>summary!J6</f>
        <v>1026</v>
      </c>
      <c r="D9" s="156" t="str">
        <f>summary!Q8</f>
        <v>2014</v>
      </c>
      <c r="E9" s="156" t="s">
        <v>1849</v>
      </c>
      <c r="F9" s="156" t="s">
        <v>1972</v>
      </c>
      <c r="G9" s="156" t="str">
        <f t="shared" si="1"/>
        <v>clo9</v>
      </c>
      <c r="H9" s="157"/>
      <c r="I9" s="38"/>
      <c r="J9" s="38"/>
      <c r="K9" s="134">
        <v>-7</v>
      </c>
      <c r="L9" s="189"/>
      <c r="M9" s="131"/>
      <c r="N9" s="160">
        <v>0</v>
      </c>
      <c r="O9" s="53"/>
    </row>
    <row r="10" spans="1:15" s="8" customFormat="1" ht="12.75">
      <c r="A10" s="156" t="str">
        <f ca="1" t="shared" si="0"/>
        <v>leases not in calc</v>
      </c>
      <c r="B10" s="156">
        <f>ROW()</f>
        <v>10</v>
      </c>
      <c r="C10" s="156" t="str">
        <f>summary!J6</f>
        <v>1026</v>
      </c>
      <c r="D10" s="156" t="str">
        <f>summary!Q8</f>
        <v>2014</v>
      </c>
      <c r="E10" s="156" t="s">
        <v>1849</v>
      </c>
      <c r="F10" s="156" t="s">
        <v>1972</v>
      </c>
      <c r="G10" s="156" t="str">
        <f t="shared" si="1"/>
        <v>clo10</v>
      </c>
      <c r="H10" s="157"/>
      <c r="I10" s="38"/>
      <c r="J10" s="38"/>
      <c r="K10" s="134">
        <v>-8</v>
      </c>
      <c r="L10" s="189"/>
      <c r="M10" s="131"/>
      <c r="N10" s="160">
        <v>0</v>
      </c>
      <c r="O10" s="53"/>
    </row>
    <row r="11" spans="1:15" s="8" customFormat="1" ht="12.75">
      <c r="A11" s="156" t="str">
        <f ca="1" t="shared" si="0"/>
        <v>leases not in calc</v>
      </c>
      <c r="B11" s="156">
        <f>ROW()</f>
        <v>11</v>
      </c>
      <c r="C11" s="156" t="str">
        <f>summary!J6</f>
        <v>1026</v>
      </c>
      <c r="D11" s="156" t="str">
        <f>summary!Q8</f>
        <v>2014</v>
      </c>
      <c r="E11" s="156" t="s">
        <v>1849</v>
      </c>
      <c r="F11" s="156" t="s">
        <v>1972</v>
      </c>
      <c r="G11" s="156" t="str">
        <f t="shared" si="1"/>
        <v>clo11</v>
      </c>
      <c r="H11" s="157"/>
      <c r="I11" s="38"/>
      <c r="J11" s="38"/>
      <c r="K11" s="134">
        <v>-9</v>
      </c>
      <c r="L11" s="189"/>
      <c r="M11" s="131"/>
      <c r="N11" s="160">
        <v>0</v>
      </c>
      <c r="O11" s="53"/>
    </row>
    <row r="12" spans="1:15" s="8" customFormat="1" ht="12.75">
      <c r="A12" s="156" t="str">
        <f ca="1" t="shared" si="0"/>
        <v>leases not in calc</v>
      </c>
      <c r="B12" s="156">
        <f>ROW()</f>
        <v>12</v>
      </c>
      <c r="C12" s="156" t="str">
        <f>summary!J6</f>
        <v>1026</v>
      </c>
      <c r="D12" s="156" t="str">
        <f>summary!Q8</f>
        <v>2014</v>
      </c>
      <c r="E12" s="156" t="s">
        <v>1849</v>
      </c>
      <c r="F12" s="156" t="s">
        <v>1972</v>
      </c>
      <c r="G12" s="156" t="str">
        <f t="shared" si="1"/>
        <v>clo12</v>
      </c>
      <c r="H12" s="157"/>
      <c r="I12" s="38"/>
      <c r="J12" s="38"/>
      <c r="K12" s="134">
        <v>-10</v>
      </c>
      <c r="L12" s="189"/>
      <c r="M12" s="131"/>
      <c r="N12" s="160">
        <v>0</v>
      </c>
      <c r="O12" s="53"/>
    </row>
    <row r="13" spans="1:15" s="8" customFormat="1" ht="12.75">
      <c r="A13" s="156" t="str">
        <f ca="1" t="shared" si="0"/>
        <v>leases not in calc</v>
      </c>
      <c r="B13" s="156">
        <f>ROW()</f>
        <v>13</v>
      </c>
      <c r="C13" s="156" t="str">
        <f>summary!J6</f>
        <v>1026</v>
      </c>
      <c r="D13" s="156" t="str">
        <f>summary!Q8</f>
        <v>2014</v>
      </c>
      <c r="E13" s="156" t="s">
        <v>1849</v>
      </c>
      <c r="F13" s="156" t="s">
        <v>1972</v>
      </c>
      <c r="G13" s="156" t="str">
        <f t="shared" si="1"/>
        <v>clo13</v>
      </c>
      <c r="H13" s="157"/>
      <c r="I13" s="38"/>
      <c r="J13" s="38"/>
      <c r="K13" s="134">
        <v>-11</v>
      </c>
      <c r="L13" s="189"/>
      <c r="M13" s="131"/>
      <c r="N13" s="160">
        <v>0</v>
      </c>
      <c r="O13" s="53"/>
    </row>
    <row r="14" spans="1:15" s="8" customFormat="1" ht="12.75">
      <c r="A14" s="156" t="str">
        <f ca="1" t="shared" si="0"/>
        <v>leases not in calc</v>
      </c>
      <c r="B14" s="156">
        <f>ROW()</f>
        <v>14</v>
      </c>
      <c r="C14" s="156" t="str">
        <f>summary!J6</f>
        <v>1026</v>
      </c>
      <c r="D14" s="156" t="str">
        <f>summary!Q8</f>
        <v>2014</v>
      </c>
      <c r="E14" s="156" t="s">
        <v>1849</v>
      </c>
      <c r="F14" s="156" t="s">
        <v>1972</v>
      </c>
      <c r="G14" s="156" t="str">
        <f t="shared" si="1"/>
        <v>clo14</v>
      </c>
      <c r="H14" s="157"/>
      <c r="I14" s="38"/>
      <c r="J14" s="38"/>
      <c r="K14" s="134">
        <v>-12</v>
      </c>
      <c r="L14" s="189"/>
      <c r="M14" s="131"/>
      <c r="N14" s="160">
        <v>0</v>
      </c>
      <c r="O14" s="53"/>
    </row>
    <row r="15" spans="1:15" s="8" customFormat="1" ht="12.75">
      <c r="A15" s="156" t="str">
        <f ca="1" t="shared" si="0"/>
        <v>leases not in calc</v>
      </c>
      <c r="B15" s="156">
        <f>ROW()</f>
        <v>15</v>
      </c>
      <c r="C15" s="156" t="str">
        <f>summary!J6</f>
        <v>1026</v>
      </c>
      <c r="D15" s="156" t="str">
        <f>summary!Q8</f>
        <v>2014</v>
      </c>
      <c r="E15" s="156" t="s">
        <v>1849</v>
      </c>
      <c r="F15" s="156" t="s">
        <v>1972</v>
      </c>
      <c r="G15" s="156" t="str">
        <f t="shared" si="1"/>
        <v>clo15</v>
      </c>
      <c r="H15" s="157"/>
      <c r="I15" s="38"/>
      <c r="J15" s="38"/>
      <c r="K15" s="134">
        <v>-13</v>
      </c>
      <c r="L15" s="189"/>
      <c r="M15" s="131"/>
      <c r="N15" s="160">
        <v>0</v>
      </c>
      <c r="O15" s="53"/>
    </row>
    <row r="16" spans="1:15" s="8" customFormat="1" ht="12.75">
      <c r="A16" s="156" t="str">
        <f ca="1" t="shared" si="0"/>
        <v>leases not in calc</v>
      </c>
      <c r="B16" s="156">
        <f>ROW()</f>
        <v>16</v>
      </c>
      <c r="C16" s="156" t="str">
        <f>summary!J6</f>
        <v>1026</v>
      </c>
      <c r="D16" s="156" t="str">
        <f>summary!Q8</f>
        <v>2014</v>
      </c>
      <c r="E16" s="156" t="s">
        <v>1849</v>
      </c>
      <c r="F16" s="156" t="s">
        <v>1972</v>
      </c>
      <c r="G16" s="156" t="str">
        <f t="shared" si="1"/>
        <v>clo16</v>
      </c>
      <c r="H16" s="157"/>
      <c r="I16" s="38"/>
      <c r="J16" s="38"/>
      <c r="K16" s="134">
        <v>-14</v>
      </c>
      <c r="L16" s="189"/>
      <c r="M16" s="131"/>
      <c r="N16" s="160">
        <v>0</v>
      </c>
      <c r="O16" s="53"/>
    </row>
    <row r="17" spans="1:15" s="8" customFormat="1" ht="12.75">
      <c r="A17" s="156" t="str">
        <f ca="1" t="shared" si="0"/>
        <v>leases not in calc</v>
      </c>
      <c r="B17" s="156">
        <f>ROW()</f>
        <v>17</v>
      </c>
      <c r="C17" s="156" t="str">
        <f>summary!J6</f>
        <v>1026</v>
      </c>
      <c r="D17" s="156" t="str">
        <f>summary!Q8</f>
        <v>2014</v>
      </c>
      <c r="E17" s="156" t="s">
        <v>1849</v>
      </c>
      <c r="F17" s="156" t="s">
        <v>1972</v>
      </c>
      <c r="G17" s="156" t="str">
        <f t="shared" si="1"/>
        <v>clo17</v>
      </c>
      <c r="H17" s="157"/>
      <c r="I17" s="38"/>
      <c r="J17" s="38"/>
      <c r="K17" s="134">
        <v>-15</v>
      </c>
      <c r="L17" s="189"/>
      <c r="M17" s="131"/>
      <c r="N17" s="160">
        <v>0</v>
      </c>
      <c r="O17" s="53"/>
    </row>
    <row r="18" spans="1:15" s="8" customFormat="1" ht="12.75">
      <c r="A18" s="156" t="str">
        <f ca="1" t="shared" si="0"/>
        <v>leases not in calc</v>
      </c>
      <c r="B18" s="156">
        <f>ROW()</f>
        <v>18</v>
      </c>
      <c r="C18" s="156" t="str">
        <f>summary!J6</f>
        <v>1026</v>
      </c>
      <c r="D18" s="156" t="str">
        <f>summary!Q8</f>
        <v>2014</v>
      </c>
      <c r="E18" s="156" t="s">
        <v>1849</v>
      </c>
      <c r="F18" s="156" t="s">
        <v>1972</v>
      </c>
      <c r="G18" s="156" t="str">
        <f t="shared" si="1"/>
        <v>clo18</v>
      </c>
      <c r="H18" s="157"/>
      <c r="I18" s="38"/>
      <c r="J18" s="38"/>
      <c r="K18" s="134">
        <v>-16</v>
      </c>
      <c r="L18" s="189"/>
      <c r="M18" s="131"/>
      <c r="N18" s="160">
        <v>0</v>
      </c>
      <c r="O18" s="53"/>
    </row>
    <row r="19" spans="1:15" s="8" customFormat="1" ht="12.75">
      <c r="A19" s="156" t="str">
        <f ca="1" t="shared" si="0"/>
        <v>leases not in calc</v>
      </c>
      <c r="B19" s="156">
        <f>ROW()</f>
        <v>19</v>
      </c>
      <c r="C19" s="156" t="str">
        <f>summary!J6</f>
        <v>1026</v>
      </c>
      <c r="D19" s="156" t="str">
        <f>summary!Q8</f>
        <v>2014</v>
      </c>
      <c r="E19" s="156" t="s">
        <v>1849</v>
      </c>
      <c r="F19" s="156" t="s">
        <v>1972</v>
      </c>
      <c r="G19" s="156" t="str">
        <f t="shared" si="1"/>
        <v>clo19</v>
      </c>
      <c r="H19" s="157"/>
      <c r="I19" s="38"/>
      <c r="J19" s="38"/>
      <c r="K19" s="134">
        <v>-17</v>
      </c>
      <c r="L19" s="189"/>
      <c r="M19" s="131"/>
      <c r="N19" s="160">
        <v>0</v>
      </c>
      <c r="O19" s="53"/>
    </row>
    <row r="20" spans="1:15" s="8" customFormat="1" ht="12.75">
      <c r="A20" s="156" t="str">
        <f ca="1" t="shared" si="0"/>
        <v>leases not in calc</v>
      </c>
      <c r="B20" s="156">
        <f>ROW()</f>
        <v>20</v>
      </c>
      <c r="C20" s="156" t="str">
        <f>summary!J6</f>
        <v>1026</v>
      </c>
      <c r="D20" s="156" t="str">
        <f>summary!Q8</f>
        <v>2014</v>
      </c>
      <c r="E20" s="156" t="s">
        <v>1849</v>
      </c>
      <c r="F20" s="156" t="s">
        <v>1972</v>
      </c>
      <c r="G20" s="156" t="str">
        <f t="shared" si="1"/>
        <v>clo20</v>
      </c>
      <c r="H20" s="157"/>
      <c r="I20" s="38"/>
      <c r="J20" s="38"/>
      <c r="K20" s="134">
        <v>-18</v>
      </c>
      <c r="L20" s="189"/>
      <c r="M20" s="131"/>
      <c r="N20" s="160">
        <v>0</v>
      </c>
      <c r="O20" s="74"/>
    </row>
    <row r="21" spans="1:15" s="8" customFormat="1" ht="12.75">
      <c r="A21" s="156" t="str">
        <f ca="1" t="shared" si="0"/>
        <v>leases not in calc</v>
      </c>
      <c r="B21" s="156">
        <f>ROW()</f>
        <v>21</v>
      </c>
      <c r="C21" s="156" t="str">
        <f>summary!J6</f>
        <v>1026</v>
      </c>
      <c r="D21" s="156" t="str">
        <f>summary!Q8</f>
        <v>2014</v>
      </c>
      <c r="E21" s="156" t="s">
        <v>1849</v>
      </c>
      <c r="F21" s="156" t="s">
        <v>1972</v>
      </c>
      <c r="G21" s="156" t="str">
        <f t="shared" si="1"/>
        <v>clo21</v>
      </c>
      <c r="H21" s="157"/>
      <c r="I21" s="38"/>
      <c r="J21" s="38"/>
      <c r="K21" s="134">
        <v>-19</v>
      </c>
      <c r="L21" s="189"/>
      <c r="M21" s="131"/>
      <c r="N21" s="160">
        <v>0</v>
      </c>
      <c r="O21" s="74"/>
    </row>
    <row r="22" spans="1:15" s="8" customFormat="1" ht="12.75">
      <c r="A22" s="156" t="str">
        <f ca="1" t="shared" si="0"/>
        <v>leases not in calc</v>
      </c>
      <c r="B22" s="156">
        <f>ROW()</f>
        <v>22</v>
      </c>
      <c r="C22" s="156" t="str">
        <f>summary!J6</f>
        <v>1026</v>
      </c>
      <c r="D22" s="156" t="str">
        <f>summary!Q8</f>
        <v>2014</v>
      </c>
      <c r="E22" s="156" t="s">
        <v>1849</v>
      </c>
      <c r="F22" s="156" t="s">
        <v>1972</v>
      </c>
      <c r="G22" s="156" t="str">
        <f t="shared" si="1"/>
        <v>clo22</v>
      </c>
      <c r="H22" s="157"/>
      <c r="I22" s="38"/>
      <c r="J22" s="38"/>
      <c r="K22" s="134">
        <v>-20</v>
      </c>
      <c r="L22" s="189"/>
      <c r="M22" s="131"/>
      <c r="N22" s="160">
        <v>0</v>
      </c>
      <c r="O22" s="74"/>
    </row>
    <row r="23" spans="1:15" s="8" customFormat="1" ht="12.75">
      <c r="A23" s="156" t="str">
        <f ca="1" t="shared" si="0"/>
        <v>leases not in calc</v>
      </c>
      <c r="B23" s="156">
        <f>ROW()</f>
        <v>23</v>
      </c>
      <c r="C23" s="156" t="str">
        <f>summary!J6</f>
        <v>1026</v>
      </c>
      <c r="D23" s="156" t="str">
        <f>summary!Q8</f>
        <v>2014</v>
      </c>
      <c r="E23" s="156" t="s">
        <v>1849</v>
      </c>
      <c r="F23" s="156" t="s">
        <v>1972</v>
      </c>
      <c r="G23" s="156" t="str">
        <f t="shared" si="1"/>
        <v>clo23</v>
      </c>
      <c r="H23" s="157"/>
      <c r="I23" s="38"/>
      <c r="J23" s="38"/>
      <c r="K23" s="134">
        <v>-21</v>
      </c>
      <c r="L23" s="189"/>
      <c r="M23" s="131"/>
      <c r="N23" s="160">
        <v>0</v>
      </c>
      <c r="O23" s="74"/>
    </row>
    <row r="24" spans="1:15" s="8" customFormat="1" ht="12.75">
      <c r="A24" s="156" t="str">
        <f ca="1" t="shared" si="0"/>
        <v>leases not in calc</v>
      </c>
      <c r="B24" s="156">
        <f>ROW()</f>
        <v>24</v>
      </c>
      <c r="C24" s="156" t="str">
        <f>summary!J6</f>
        <v>1026</v>
      </c>
      <c r="D24" s="156" t="str">
        <f>summary!Q8</f>
        <v>2014</v>
      </c>
      <c r="E24" s="156" t="s">
        <v>1849</v>
      </c>
      <c r="F24" s="156" t="s">
        <v>1972</v>
      </c>
      <c r="G24" s="156" t="str">
        <f t="shared" si="1"/>
        <v>clo24</v>
      </c>
      <c r="H24" s="157"/>
      <c r="I24" s="38"/>
      <c r="J24" s="38"/>
      <c r="K24" s="134">
        <v>-22</v>
      </c>
      <c r="L24" s="189"/>
      <c r="M24" s="131"/>
      <c r="N24" s="160">
        <v>0</v>
      </c>
      <c r="O24" s="74"/>
    </row>
    <row r="25" spans="1:15" s="8" customFormat="1" ht="12.75">
      <c r="A25" s="156" t="str">
        <f ca="1" t="shared" si="0"/>
        <v>leases not in calc</v>
      </c>
      <c r="B25" s="156">
        <f>ROW()</f>
        <v>25</v>
      </c>
      <c r="C25" s="156" t="str">
        <f>summary!J6</f>
        <v>1026</v>
      </c>
      <c r="D25" s="156" t="str">
        <f>summary!Q8</f>
        <v>2014</v>
      </c>
      <c r="E25" s="156" t="s">
        <v>1849</v>
      </c>
      <c r="F25" s="156" t="s">
        <v>1972</v>
      </c>
      <c r="G25" s="156" t="str">
        <f t="shared" si="1"/>
        <v>clo25</v>
      </c>
      <c r="H25" s="157"/>
      <c r="I25" s="38"/>
      <c r="J25" s="38"/>
      <c r="K25" s="134">
        <v>-23</v>
      </c>
      <c r="L25" s="189"/>
      <c r="M25" s="131"/>
      <c r="N25" s="160">
        <v>0</v>
      </c>
      <c r="O25" s="74"/>
    </row>
    <row r="26" spans="1:15" s="8" customFormat="1" ht="12.75">
      <c r="A26" s="156" t="str">
        <f ca="1" t="shared" si="0"/>
        <v>leases not in calc</v>
      </c>
      <c r="B26" s="156">
        <f>ROW()</f>
        <v>26</v>
      </c>
      <c r="C26" s="156" t="str">
        <f>summary!J6</f>
        <v>1026</v>
      </c>
      <c r="D26" s="156" t="str">
        <f>summary!Q8</f>
        <v>2014</v>
      </c>
      <c r="E26" s="156" t="s">
        <v>1849</v>
      </c>
      <c r="F26" s="156" t="s">
        <v>1972</v>
      </c>
      <c r="G26" s="156" t="str">
        <f t="shared" si="1"/>
        <v>clo26</v>
      </c>
      <c r="H26" s="157"/>
      <c r="I26" s="38"/>
      <c r="J26" s="38"/>
      <c r="K26" s="134">
        <v>-24</v>
      </c>
      <c r="L26" s="189"/>
      <c r="M26" s="131"/>
      <c r="N26" s="160">
        <v>0</v>
      </c>
      <c r="O26" s="74"/>
    </row>
    <row r="27" spans="1:15" s="8" customFormat="1" ht="12.75">
      <c r="A27" s="156" t="str">
        <f ca="1" t="shared" si="0"/>
        <v>leases not in calc</v>
      </c>
      <c r="B27" s="156">
        <f>ROW()</f>
        <v>27</v>
      </c>
      <c r="C27" s="156" t="str">
        <f>summary!J6</f>
        <v>1026</v>
      </c>
      <c r="D27" s="156" t="s">
        <v>22</v>
      </c>
      <c r="E27" s="156" t="s">
        <v>1849</v>
      </c>
      <c r="F27" s="156" t="s">
        <v>1972</v>
      </c>
      <c r="G27" s="156" t="str">
        <f t="shared" si="1"/>
        <v>clo27</v>
      </c>
      <c r="H27" s="157"/>
      <c r="I27" s="38"/>
      <c r="J27" s="38"/>
      <c r="K27" s="134">
        <v>-25</v>
      </c>
      <c r="L27" s="189"/>
      <c r="M27" s="131"/>
      <c r="N27" s="160">
        <v>0</v>
      </c>
      <c r="O27" s="74"/>
    </row>
    <row r="28" spans="1:15" s="8" customFormat="1" ht="12.75">
      <c r="A28" s="156" t="str">
        <f ca="1" t="shared" si="0"/>
        <v>leases not in calc</v>
      </c>
      <c r="B28" s="156">
        <f>ROW()</f>
        <v>28</v>
      </c>
      <c r="C28" s="156" t="str">
        <f>summary!J6</f>
        <v>1026</v>
      </c>
      <c r="D28" s="156" t="str">
        <f>summary!Q8</f>
        <v>2014</v>
      </c>
      <c r="E28" s="156" t="s">
        <v>1849</v>
      </c>
      <c r="F28" s="156" t="s">
        <v>1972</v>
      </c>
      <c r="G28" s="156" t="str">
        <f t="shared" si="1"/>
        <v>clo28</v>
      </c>
      <c r="H28" s="157"/>
      <c r="I28" s="38"/>
      <c r="J28" s="38"/>
      <c r="K28" s="134">
        <v>-26</v>
      </c>
      <c r="L28" s="189"/>
      <c r="M28" s="131"/>
      <c r="N28" s="160">
        <v>0</v>
      </c>
      <c r="O28" s="74"/>
    </row>
    <row r="29" spans="1:15" s="8" customFormat="1" ht="12.75">
      <c r="A29" s="156" t="str">
        <f ca="1" t="shared" si="0"/>
        <v>leases not in calc</v>
      </c>
      <c r="B29" s="156">
        <f>ROW()</f>
        <v>29</v>
      </c>
      <c r="C29" s="156" t="str">
        <f>summary!J6</f>
        <v>1026</v>
      </c>
      <c r="D29" s="156" t="str">
        <f>summary!Q8</f>
        <v>2014</v>
      </c>
      <c r="E29" s="156" t="s">
        <v>1849</v>
      </c>
      <c r="F29" s="156" t="s">
        <v>1972</v>
      </c>
      <c r="G29" s="156" t="str">
        <f t="shared" si="1"/>
        <v>clo29</v>
      </c>
      <c r="H29" s="157"/>
      <c r="I29" s="38"/>
      <c r="J29" s="38"/>
      <c r="K29" s="134">
        <v>-27</v>
      </c>
      <c r="L29" s="189"/>
      <c r="M29" s="131"/>
      <c r="N29" s="160">
        <v>0</v>
      </c>
      <c r="O29" s="74"/>
    </row>
    <row r="30" spans="1:15" s="8" customFormat="1" ht="12.75">
      <c r="A30" s="156" t="str">
        <f ca="1" t="shared" si="0"/>
        <v>leases not in calc</v>
      </c>
      <c r="B30" s="156">
        <f>ROW()</f>
        <v>30</v>
      </c>
      <c r="C30" s="156" t="str">
        <f>summary!J6</f>
        <v>1026</v>
      </c>
      <c r="D30" s="156" t="str">
        <f>summary!Q8</f>
        <v>2014</v>
      </c>
      <c r="E30" s="156" t="s">
        <v>1849</v>
      </c>
      <c r="F30" s="156" t="s">
        <v>1972</v>
      </c>
      <c r="G30" s="156" t="str">
        <f t="shared" si="1"/>
        <v>clo30</v>
      </c>
      <c r="H30" s="157"/>
      <c r="I30" s="38"/>
      <c r="J30" s="38"/>
      <c r="K30" s="134">
        <v>-28</v>
      </c>
      <c r="L30" s="189"/>
      <c r="M30" s="131"/>
      <c r="N30" s="160">
        <v>0</v>
      </c>
      <c r="O30" s="74"/>
    </row>
    <row r="31" spans="1:15" s="8" customFormat="1" ht="12.75">
      <c r="A31" s="156" t="str">
        <f ca="1" t="shared" si="0"/>
        <v>leases not in calc</v>
      </c>
      <c r="B31" s="156">
        <f>ROW()</f>
        <v>31</v>
      </c>
      <c r="C31" s="156" t="str">
        <f>summary!J6</f>
        <v>1026</v>
      </c>
      <c r="D31" s="156" t="str">
        <f>summary!Q8</f>
        <v>2014</v>
      </c>
      <c r="E31" s="156" t="s">
        <v>1849</v>
      </c>
      <c r="F31" s="156" t="s">
        <v>1972</v>
      </c>
      <c r="G31" s="156" t="str">
        <f t="shared" si="1"/>
        <v>clo31</v>
      </c>
      <c r="H31" s="157"/>
      <c r="I31" s="38"/>
      <c r="J31" s="38"/>
      <c r="K31" s="134">
        <v>-29</v>
      </c>
      <c r="L31" s="189"/>
      <c r="M31" s="131"/>
      <c r="N31" s="160">
        <v>0</v>
      </c>
      <c r="O31" s="74"/>
    </row>
    <row r="32" spans="1:15" s="8" customFormat="1" ht="12.75">
      <c r="A32" s="156" t="str">
        <f ca="1" t="shared" si="0"/>
        <v>leases not in calc</v>
      </c>
      <c r="B32" s="156">
        <f>ROW()</f>
        <v>32</v>
      </c>
      <c r="C32" s="156" t="str">
        <f>summary!J6</f>
        <v>1026</v>
      </c>
      <c r="D32" s="156" t="str">
        <f>summary!Q8</f>
        <v>2014</v>
      </c>
      <c r="E32" s="156" t="s">
        <v>1849</v>
      </c>
      <c r="F32" s="156" t="s">
        <v>1972</v>
      </c>
      <c r="G32" s="156" t="str">
        <f t="shared" si="1"/>
        <v>clo32</v>
      </c>
      <c r="H32" s="157"/>
      <c r="I32" s="38"/>
      <c r="J32" s="38"/>
      <c r="K32" s="134">
        <v>-30</v>
      </c>
      <c r="L32" s="189"/>
      <c r="M32" s="131"/>
      <c r="N32" s="160">
        <v>0</v>
      </c>
      <c r="O32" s="74"/>
    </row>
    <row r="33" spans="1:15" s="8" customFormat="1" ht="12.75">
      <c r="A33" s="156" t="str">
        <f ca="1" t="shared" si="0"/>
        <v>leases not in calc</v>
      </c>
      <c r="B33" s="156">
        <f>ROW()</f>
        <v>33</v>
      </c>
      <c r="C33" s="156" t="str">
        <f>summary!J6</f>
        <v>1026</v>
      </c>
      <c r="D33" s="158" t="str">
        <f>summary!Q8</f>
        <v>2014</v>
      </c>
      <c r="E33" s="156" t="s">
        <v>1849</v>
      </c>
      <c r="F33" s="156" t="s">
        <v>1972</v>
      </c>
      <c r="G33" s="156" t="str">
        <f>F32&amp;ROW()</f>
        <v>clo33</v>
      </c>
      <c r="H33" s="157"/>
      <c r="I33" s="38"/>
      <c r="J33" s="38"/>
      <c r="K33" s="134">
        <v>-31</v>
      </c>
      <c r="L33" s="189"/>
      <c r="M33" s="131"/>
      <c r="N33" s="160">
        <v>0</v>
      </c>
      <c r="O33" s="74"/>
    </row>
    <row r="34" spans="1:15" s="8" customFormat="1" ht="12.75">
      <c r="A34" s="156" t="str">
        <f ca="1" t="shared" si="0"/>
        <v>leases not in calc</v>
      </c>
      <c r="B34" s="156">
        <f>ROW()</f>
        <v>34</v>
      </c>
      <c r="C34" s="156" t="str">
        <f>summary!J6</f>
        <v>1026</v>
      </c>
      <c r="D34" s="158" t="str">
        <f>summary!Q8</f>
        <v>2014</v>
      </c>
      <c r="E34" s="156" t="s">
        <v>1849</v>
      </c>
      <c r="F34" s="156" t="s">
        <v>1972</v>
      </c>
      <c r="G34" s="156" t="str">
        <f>F32&amp;ROW()</f>
        <v>clo34</v>
      </c>
      <c r="H34" s="157"/>
      <c r="I34" s="38"/>
      <c r="J34" s="38"/>
      <c r="K34" s="134">
        <v>-32</v>
      </c>
      <c r="L34" s="189"/>
      <c r="M34" s="131"/>
      <c r="N34" s="160">
        <v>0</v>
      </c>
      <c r="O34" s="74"/>
    </row>
    <row r="35" spans="1:15" s="8" customFormat="1" ht="12.75">
      <c r="A35" s="156" t="str">
        <f ca="1" t="shared" si="0"/>
        <v>leases not in calc</v>
      </c>
      <c r="B35" s="156">
        <f>ROW()</f>
        <v>35</v>
      </c>
      <c r="C35" s="156" t="str">
        <f>summary!J6</f>
        <v>1026</v>
      </c>
      <c r="D35" s="158" t="str">
        <f>summary!Q8</f>
        <v>2014</v>
      </c>
      <c r="E35" s="156" t="s">
        <v>1849</v>
      </c>
      <c r="F35" s="156" t="s">
        <v>1972</v>
      </c>
      <c r="G35" s="156" t="str">
        <f>F32&amp;ROW()</f>
        <v>clo35</v>
      </c>
      <c r="H35" s="157"/>
      <c r="I35" s="38"/>
      <c r="J35" s="38"/>
      <c r="K35" s="134">
        <v>-33</v>
      </c>
      <c r="L35" s="189"/>
      <c r="M35" s="131"/>
      <c r="N35" s="160">
        <v>0</v>
      </c>
      <c r="O35" s="74"/>
    </row>
    <row r="36" spans="1:15" s="8" customFormat="1" ht="12.75">
      <c r="A36" s="156" t="str">
        <f ca="1" t="shared" si="0"/>
        <v>leases not in calc</v>
      </c>
      <c r="B36" s="156">
        <f>ROW()</f>
        <v>36</v>
      </c>
      <c r="C36" s="156" t="str">
        <f>summary!J6</f>
        <v>1026</v>
      </c>
      <c r="D36" s="158" t="str">
        <f>summary!Q8</f>
        <v>2014</v>
      </c>
      <c r="E36" s="156" t="s">
        <v>1849</v>
      </c>
      <c r="F36" s="156" t="s">
        <v>1972</v>
      </c>
      <c r="G36" s="156" t="str">
        <f>F32&amp;ROW()</f>
        <v>clo36</v>
      </c>
      <c r="H36" s="157"/>
      <c r="I36" s="38"/>
      <c r="J36" s="38"/>
      <c r="K36" s="134">
        <v>-34</v>
      </c>
      <c r="L36" s="189"/>
      <c r="M36" s="131"/>
      <c r="N36" s="160">
        <v>0</v>
      </c>
      <c r="O36" s="74"/>
    </row>
    <row r="37" spans="1:15" s="8" customFormat="1" ht="12.75">
      <c r="A37" s="156" t="str">
        <f ca="1" t="shared" si="0"/>
        <v>leases not in calc</v>
      </c>
      <c r="B37" s="156">
        <f>ROW()</f>
        <v>37</v>
      </c>
      <c r="C37" s="156" t="str">
        <f>summary!J6</f>
        <v>1026</v>
      </c>
      <c r="D37" s="158" t="str">
        <f>summary!Q8</f>
        <v>2014</v>
      </c>
      <c r="E37" s="156" t="s">
        <v>1849</v>
      </c>
      <c r="F37" s="156" t="s">
        <v>1972</v>
      </c>
      <c r="G37" s="156" t="str">
        <f>F32&amp;ROW()</f>
        <v>clo37</v>
      </c>
      <c r="H37" s="157"/>
      <c r="I37" s="38"/>
      <c r="J37" s="38"/>
      <c r="K37" s="134">
        <v>-35</v>
      </c>
      <c r="L37" s="189"/>
      <c r="M37" s="131"/>
      <c r="N37" s="160">
        <v>0</v>
      </c>
      <c r="O37" s="74"/>
    </row>
    <row r="38" spans="1:15" s="8" customFormat="1" ht="12.75">
      <c r="A38" s="156" t="str">
        <f ca="1" t="shared" si="0"/>
        <v>leases not in calc</v>
      </c>
      <c r="B38" s="156">
        <f>ROW()</f>
        <v>38</v>
      </c>
      <c r="C38" s="156" t="str">
        <f>summary!J6</f>
        <v>1026</v>
      </c>
      <c r="D38" s="158" t="str">
        <f>summary!Q8</f>
        <v>2014</v>
      </c>
      <c r="E38" s="156" t="s">
        <v>1849</v>
      </c>
      <c r="F38" s="156" t="s">
        <v>1972</v>
      </c>
      <c r="G38" s="156" t="str">
        <f>F32&amp;ROW()</f>
        <v>clo38</v>
      </c>
      <c r="H38" s="157"/>
      <c r="I38" s="38"/>
      <c r="J38" s="38"/>
      <c r="K38" s="134">
        <v>-36</v>
      </c>
      <c r="L38" s="189"/>
      <c r="M38" s="131"/>
      <c r="N38" s="160">
        <v>0</v>
      </c>
      <c r="O38" s="74"/>
    </row>
    <row r="39" spans="1:15" s="8" customFormat="1" ht="12.75">
      <c r="A39" s="156" t="str">
        <f ca="1" t="shared" si="0"/>
        <v>leases not in calc</v>
      </c>
      <c r="B39" s="156">
        <f>ROW()</f>
        <v>39</v>
      </c>
      <c r="C39" s="156" t="str">
        <f>summary!J6</f>
        <v>1026</v>
      </c>
      <c r="D39" s="158" t="str">
        <f>summary!Q8</f>
        <v>2014</v>
      </c>
      <c r="E39" s="156" t="s">
        <v>1849</v>
      </c>
      <c r="F39" s="156" t="s">
        <v>1972</v>
      </c>
      <c r="G39" s="156" t="str">
        <f>F32&amp;ROW()</f>
        <v>clo39</v>
      </c>
      <c r="H39" s="157"/>
      <c r="I39" s="38"/>
      <c r="J39" s="38"/>
      <c r="K39" s="134">
        <v>-37</v>
      </c>
      <c r="L39" s="189"/>
      <c r="M39" s="131"/>
      <c r="N39" s="160">
        <v>0</v>
      </c>
      <c r="O39" s="74"/>
    </row>
    <row r="40" spans="1:15" s="8" customFormat="1" ht="12.75">
      <c r="A40" s="156" t="str">
        <f ca="1" t="shared" si="0"/>
        <v>leases not in calc</v>
      </c>
      <c r="B40" s="156">
        <f>ROW()</f>
        <v>40</v>
      </c>
      <c r="C40" s="156" t="str">
        <f>summary!J6</f>
        <v>1026</v>
      </c>
      <c r="D40" s="158" t="str">
        <f>summary!Q8</f>
        <v>2014</v>
      </c>
      <c r="E40" s="156" t="s">
        <v>1849</v>
      </c>
      <c r="F40" s="156" t="s">
        <v>1972</v>
      </c>
      <c r="G40" s="156" t="str">
        <f>F32&amp;ROW()</f>
        <v>clo40</v>
      </c>
      <c r="H40" s="157"/>
      <c r="I40" s="38"/>
      <c r="J40" s="38"/>
      <c r="K40" s="134">
        <v>-38</v>
      </c>
      <c r="L40" s="189"/>
      <c r="M40" s="131"/>
      <c r="N40" s="160">
        <v>0</v>
      </c>
      <c r="O40" s="74"/>
    </row>
    <row r="41" spans="1:15" s="8" customFormat="1" ht="12.75">
      <c r="A41" s="156" t="str">
        <f ca="1" t="shared" si="0"/>
        <v>leases not in calc</v>
      </c>
      <c r="B41" s="156">
        <f>ROW()</f>
        <v>41</v>
      </c>
      <c r="C41" s="156" t="str">
        <f>summary!J6</f>
        <v>1026</v>
      </c>
      <c r="D41" s="158" t="str">
        <f>summary!Q8</f>
        <v>2014</v>
      </c>
      <c r="E41" s="156" t="s">
        <v>1849</v>
      </c>
      <c r="F41" s="156" t="s">
        <v>1972</v>
      </c>
      <c r="G41" s="156" t="str">
        <f>F32&amp;ROW()</f>
        <v>clo41</v>
      </c>
      <c r="H41" s="157"/>
      <c r="I41" s="38"/>
      <c r="J41" s="38"/>
      <c r="K41" s="134">
        <v>-39</v>
      </c>
      <c r="L41" s="189"/>
      <c r="M41" s="131"/>
      <c r="N41" s="160">
        <v>0</v>
      </c>
      <c r="O41" s="74"/>
    </row>
    <row r="42" spans="1:15" s="8" customFormat="1" ht="12.75">
      <c r="A42" s="156" t="str">
        <f ca="1" t="shared" si="0"/>
        <v>leases not in calc</v>
      </c>
      <c r="B42" s="156">
        <f>ROW()</f>
        <v>42</v>
      </c>
      <c r="C42" s="156" t="str">
        <f>summary!J6</f>
        <v>1026</v>
      </c>
      <c r="D42" s="158" t="str">
        <f>summary!Q8</f>
        <v>2014</v>
      </c>
      <c r="E42" s="156" t="s">
        <v>1849</v>
      </c>
      <c r="F42" s="156" t="s">
        <v>1972</v>
      </c>
      <c r="G42" s="156" t="str">
        <f>F32&amp;ROW()</f>
        <v>clo42</v>
      </c>
      <c r="H42" s="157"/>
      <c r="I42" s="38"/>
      <c r="J42" s="38"/>
      <c r="K42" s="134">
        <v>-40</v>
      </c>
      <c r="L42" s="189"/>
      <c r="M42" s="131"/>
      <c r="N42" s="160">
        <v>0</v>
      </c>
      <c r="O42" s="74"/>
    </row>
    <row r="43" spans="1:15" s="8" customFormat="1" ht="12.75">
      <c r="A43" s="156" t="str">
        <f ca="1" t="shared" si="0"/>
        <v>leases not in calc</v>
      </c>
      <c r="B43" s="156">
        <f>ROW()</f>
        <v>43</v>
      </c>
      <c r="C43" s="156" t="str">
        <f>summary!J6</f>
        <v>1026</v>
      </c>
      <c r="D43" s="158" t="str">
        <f>summary!Q8</f>
        <v>2014</v>
      </c>
      <c r="E43" s="156" t="s">
        <v>1849</v>
      </c>
      <c r="F43" s="156" t="s">
        <v>1972</v>
      </c>
      <c r="G43" s="156" t="str">
        <f>F32&amp;ROW()</f>
        <v>clo43</v>
      </c>
      <c r="H43" s="157"/>
      <c r="I43" s="38"/>
      <c r="J43" s="38"/>
      <c r="K43" s="134">
        <v>-41</v>
      </c>
      <c r="L43" s="189"/>
      <c r="M43" s="131"/>
      <c r="N43" s="160">
        <v>0</v>
      </c>
      <c r="O43" s="74"/>
    </row>
    <row r="44" spans="1:15" s="8" customFormat="1" ht="12.75">
      <c r="A44" s="156" t="str">
        <f ca="1" t="shared" si="0"/>
        <v>leases not in calc</v>
      </c>
      <c r="B44" s="156">
        <f>ROW()</f>
        <v>44</v>
      </c>
      <c r="C44" s="156" t="str">
        <f>summary!J6</f>
        <v>1026</v>
      </c>
      <c r="D44" s="158" t="str">
        <f>summary!Q8</f>
        <v>2014</v>
      </c>
      <c r="E44" s="156" t="s">
        <v>1849</v>
      </c>
      <c r="F44" s="156" t="s">
        <v>1972</v>
      </c>
      <c r="G44" s="156" t="str">
        <f>F32&amp;ROW()</f>
        <v>clo44</v>
      </c>
      <c r="H44" s="157"/>
      <c r="I44" s="38"/>
      <c r="J44" s="38"/>
      <c r="K44" s="134">
        <v>-42</v>
      </c>
      <c r="L44" s="189"/>
      <c r="M44" s="131"/>
      <c r="N44" s="160">
        <v>0</v>
      </c>
      <c r="O44" s="74"/>
    </row>
    <row r="45" spans="1:15" s="8" customFormat="1" ht="12.75">
      <c r="A45" s="156" t="str">
        <f ca="1" t="shared" si="0"/>
        <v>leases not in calc</v>
      </c>
      <c r="B45" s="156">
        <f>ROW()</f>
        <v>45</v>
      </c>
      <c r="C45" s="156" t="str">
        <f>summary!J6</f>
        <v>1026</v>
      </c>
      <c r="D45" s="158" t="str">
        <f>summary!Q8</f>
        <v>2014</v>
      </c>
      <c r="E45" s="156" t="s">
        <v>1849</v>
      </c>
      <c r="F45" s="156" t="s">
        <v>1972</v>
      </c>
      <c r="G45" s="156" t="str">
        <f>F32&amp;ROW()</f>
        <v>clo45</v>
      </c>
      <c r="H45" s="157"/>
      <c r="I45" s="38"/>
      <c r="J45" s="38"/>
      <c r="K45" s="134">
        <v>-43</v>
      </c>
      <c r="L45" s="189"/>
      <c r="M45" s="131"/>
      <c r="N45" s="160">
        <v>0</v>
      </c>
      <c r="O45" s="74"/>
    </row>
    <row r="46" spans="1:15" s="8" customFormat="1" ht="12.75">
      <c r="A46" s="156" t="str">
        <f ca="1" t="shared" si="0"/>
        <v>leases not in calc</v>
      </c>
      <c r="B46" s="156">
        <f>ROW()</f>
        <v>46</v>
      </c>
      <c r="C46" s="156" t="str">
        <f>summary!J6</f>
        <v>1026</v>
      </c>
      <c r="D46" s="158" t="str">
        <f>summary!Q8</f>
        <v>2014</v>
      </c>
      <c r="E46" s="156" t="s">
        <v>1849</v>
      </c>
      <c r="F46" s="156" t="s">
        <v>1972</v>
      </c>
      <c r="G46" s="156" t="str">
        <f>F32&amp;ROW()</f>
        <v>clo46</v>
      </c>
      <c r="H46" s="157"/>
      <c r="I46" s="38"/>
      <c r="J46" s="38"/>
      <c r="K46" s="134">
        <v>-44</v>
      </c>
      <c r="L46" s="189"/>
      <c r="M46" s="131"/>
      <c r="N46" s="160">
        <v>0</v>
      </c>
      <c r="O46" s="74"/>
    </row>
    <row r="47" spans="1:15" s="8" customFormat="1" ht="12.75">
      <c r="A47" s="156" t="str">
        <f ca="1" t="shared" si="0"/>
        <v>leases not in calc</v>
      </c>
      <c r="B47" s="156">
        <f>ROW()</f>
        <v>47</v>
      </c>
      <c r="C47" s="156" t="str">
        <f>summary!J6</f>
        <v>1026</v>
      </c>
      <c r="D47" s="158" t="str">
        <f>summary!Q8</f>
        <v>2014</v>
      </c>
      <c r="E47" s="156" t="s">
        <v>1849</v>
      </c>
      <c r="F47" s="156" t="s">
        <v>1972</v>
      </c>
      <c r="G47" s="156" t="str">
        <f>F32&amp;ROW()</f>
        <v>clo47</v>
      </c>
      <c r="H47" s="157"/>
      <c r="I47" s="38"/>
      <c r="J47" s="38"/>
      <c r="K47" s="134">
        <v>-45</v>
      </c>
      <c r="L47" s="189"/>
      <c r="M47" s="131"/>
      <c r="N47" s="160">
        <v>0</v>
      </c>
      <c r="O47" s="74"/>
    </row>
    <row r="48" spans="1:15" s="8" customFormat="1" ht="12.75">
      <c r="A48" s="156" t="str">
        <f ca="1" t="shared" si="0"/>
        <v>leases not in calc</v>
      </c>
      <c r="B48" s="156">
        <f>ROW()</f>
        <v>48</v>
      </c>
      <c r="C48" s="156" t="str">
        <f>summary!J6</f>
        <v>1026</v>
      </c>
      <c r="D48" s="158" t="str">
        <f>summary!Q8</f>
        <v>2014</v>
      </c>
      <c r="E48" s="156" t="s">
        <v>1849</v>
      </c>
      <c r="F48" s="156" t="s">
        <v>1972</v>
      </c>
      <c r="G48" s="156" t="str">
        <f>F32&amp;ROW()</f>
        <v>clo48</v>
      </c>
      <c r="H48" s="157"/>
      <c r="I48" s="38"/>
      <c r="J48" s="38"/>
      <c r="K48" s="134">
        <v>-46</v>
      </c>
      <c r="L48" s="189"/>
      <c r="M48" s="131"/>
      <c r="N48" s="160">
        <v>0</v>
      </c>
      <c r="O48" s="74"/>
    </row>
    <row r="49" spans="1:15" s="8" customFormat="1" ht="12.75">
      <c r="A49" s="156" t="str">
        <f ca="1" t="shared" si="0"/>
        <v>leases not in calc</v>
      </c>
      <c r="B49" s="156">
        <f>ROW()</f>
        <v>49</v>
      </c>
      <c r="C49" s="156" t="str">
        <f>summary!J6</f>
        <v>1026</v>
      </c>
      <c r="D49" s="158" t="str">
        <f>summary!Q8</f>
        <v>2014</v>
      </c>
      <c r="E49" s="156" t="s">
        <v>1849</v>
      </c>
      <c r="F49" s="156" t="s">
        <v>1972</v>
      </c>
      <c r="G49" s="156" t="str">
        <f>F32&amp;ROW()</f>
        <v>clo49</v>
      </c>
      <c r="H49" s="157"/>
      <c r="I49" s="38"/>
      <c r="J49" s="38"/>
      <c r="K49" s="134">
        <v>-47</v>
      </c>
      <c r="L49" s="189"/>
      <c r="M49" s="131"/>
      <c r="N49" s="160">
        <v>0</v>
      </c>
      <c r="O49" s="74"/>
    </row>
    <row r="50" spans="1:15" s="8" customFormat="1" ht="12.75">
      <c r="A50" s="156" t="str">
        <f ca="1" t="shared" si="0"/>
        <v>leases not in calc</v>
      </c>
      <c r="B50" s="156">
        <f>ROW()</f>
        <v>50</v>
      </c>
      <c r="C50" s="156" t="str">
        <f>summary!J6</f>
        <v>1026</v>
      </c>
      <c r="D50" s="158" t="str">
        <f>summary!Q8</f>
        <v>2014</v>
      </c>
      <c r="E50" s="156" t="s">
        <v>1849</v>
      </c>
      <c r="F50" s="156" t="s">
        <v>1972</v>
      </c>
      <c r="G50" s="156" t="str">
        <f>F32&amp;ROW()</f>
        <v>clo50</v>
      </c>
      <c r="H50" s="157"/>
      <c r="I50" s="38"/>
      <c r="J50" s="38"/>
      <c r="K50" s="134">
        <v>-48</v>
      </c>
      <c r="L50" s="189"/>
      <c r="M50" s="131"/>
      <c r="N50" s="160">
        <v>0</v>
      </c>
      <c r="O50" s="74"/>
    </row>
    <row r="51" spans="1:15" s="8" customFormat="1" ht="12.75">
      <c r="A51" s="156" t="str">
        <f ca="1" t="shared" si="0"/>
        <v>leases not in calc</v>
      </c>
      <c r="B51" s="156">
        <f>ROW()</f>
        <v>51</v>
      </c>
      <c r="C51" s="156" t="str">
        <f>summary!J6</f>
        <v>1026</v>
      </c>
      <c r="D51" s="158" t="str">
        <f>summary!Q8</f>
        <v>2014</v>
      </c>
      <c r="E51" s="156" t="s">
        <v>1849</v>
      </c>
      <c r="F51" s="156" t="s">
        <v>1972</v>
      </c>
      <c r="G51" s="156" t="str">
        <f>F32&amp;ROW()</f>
        <v>clo51</v>
      </c>
      <c r="H51" s="157"/>
      <c r="I51" s="38"/>
      <c r="J51" s="38"/>
      <c r="K51" s="134">
        <v>-49</v>
      </c>
      <c r="L51" s="189"/>
      <c r="M51" s="131"/>
      <c r="N51" s="160">
        <v>0</v>
      </c>
      <c r="O51" s="74"/>
    </row>
    <row r="52" spans="1:15" s="8" customFormat="1" ht="12.75">
      <c r="A52" s="156" t="str">
        <f ca="1" t="shared" si="0"/>
        <v>leases not in calc</v>
      </c>
      <c r="B52" s="156">
        <f>ROW()</f>
        <v>52</v>
      </c>
      <c r="C52" s="156" t="str">
        <f>summary!J6</f>
        <v>1026</v>
      </c>
      <c r="D52" s="158" t="str">
        <f>summary!Q8</f>
        <v>2014</v>
      </c>
      <c r="E52" s="156" t="s">
        <v>1849</v>
      </c>
      <c r="F52" s="156" t="s">
        <v>1972</v>
      </c>
      <c r="G52" s="156" t="str">
        <f>F32&amp;ROW()</f>
        <v>clo52</v>
      </c>
      <c r="H52" s="157"/>
      <c r="I52" s="38"/>
      <c r="J52" s="38"/>
      <c r="K52" s="134">
        <v>-50</v>
      </c>
      <c r="L52" s="189"/>
      <c r="M52" s="131"/>
      <c r="N52" s="160">
        <v>0</v>
      </c>
      <c r="O52" s="74"/>
    </row>
    <row r="53" spans="1:15" s="8" customFormat="1" ht="13.5" thickBot="1">
      <c r="A53" s="156" t="str">
        <f ca="1" t="shared" si="0"/>
        <v>leases not in calc</v>
      </c>
      <c r="B53" s="156">
        <f>ROW()</f>
        <v>53</v>
      </c>
      <c r="C53" s="156" t="str">
        <f>summary!J6</f>
        <v>1026</v>
      </c>
      <c r="D53" s="156" t="str">
        <f>summary!Q8</f>
        <v>2014</v>
      </c>
      <c r="E53" s="156" t="s">
        <v>1849</v>
      </c>
      <c r="F53" s="156" t="s">
        <v>1916</v>
      </c>
      <c r="G53" s="156" t="str">
        <f>F32&amp;ROW()</f>
        <v>clo53</v>
      </c>
      <c r="H53" s="157"/>
      <c r="I53" s="38"/>
      <c r="J53" s="38"/>
      <c r="K53" s="82" t="s">
        <v>1957</v>
      </c>
      <c r="L53" s="81"/>
      <c r="M53" s="131"/>
      <c r="N53" s="92"/>
      <c r="O53" s="90">
        <f>SUM(N3:N52)</f>
        <v>0</v>
      </c>
    </row>
    <row r="54" spans="1:15" s="8" customFormat="1" ht="13.5" thickTop="1">
      <c r="A54" s="156" t="str">
        <f ca="1" t="shared" si="0"/>
        <v>leases not in calc</v>
      </c>
      <c r="B54" s="156">
        <f>ROW()</f>
        <v>54</v>
      </c>
      <c r="C54" s="156" t="str">
        <f>summary!J6</f>
        <v>1026</v>
      </c>
      <c r="D54" s="156" t="str">
        <f>summary!Q8</f>
        <v>2014</v>
      </c>
      <c r="E54" s="156" t="s">
        <v>1849</v>
      </c>
      <c r="F54" s="156" t="s">
        <v>1917</v>
      </c>
      <c r="G54" s="156" t="str">
        <f>F32&amp;ROW()</f>
        <v>clo54</v>
      </c>
      <c r="H54" s="157"/>
      <c r="I54" s="38"/>
      <c r="J54" s="38"/>
      <c r="K54" s="38"/>
      <c r="L54" s="81"/>
      <c r="M54" s="131"/>
      <c r="N54" s="53"/>
      <c r="O54" s="5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O54"/>
  <sheetViews>
    <sheetView showGridLines="0" zoomScalePageLayoutView="0" workbookViewId="0" topLeftCell="I1">
      <selection activeCell="L3" sqref="L3"/>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guarantees not in calc</v>
      </c>
      <c r="B1" s="156">
        <f>ROW()</f>
        <v>1</v>
      </c>
      <c r="C1" s="156" t="str">
        <f>summary!J6</f>
        <v>1026</v>
      </c>
      <c r="D1" s="156" t="str">
        <f>summary!Q8</f>
        <v>2014</v>
      </c>
      <c r="E1" s="156" t="s">
        <v>1849</v>
      </c>
      <c r="F1" s="156" t="s">
        <v>2008</v>
      </c>
      <c r="G1" s="156" t="str">
        <f>F1&amp;ROW()</f>
        <v>gnic1</v>
      </c>
      <c r="H1" s="157"/>
      <c r="I1" s="229" t="s">
        <v>1955</v>
      </c>
      <c r="J1" s="229"/>
      <c r="K1" s="229"/>
      <c r="L1" s="229"/>
      <c r="M1" s="229"/>
      <c r="N1" s="229"/>
      <c r="O1" s="229"/>
    </row>
    <row r="2" spans="1:15" s="8" customFormat="1" ht="12.75">
      <c r="A2" s="156" t="str">
        <f ca="1" t="shared" si="0"/>
        <v>guarantees not in calc</v>
      </c>
      <c r="B2" s="156">
        <f>ROW()</f>
        <v>2</v>
      </c>
      <c r="C2" s="156" t="str">
        <f>summary!J6</f>
        <v>1026</v>
      </c>
      <c r="D2" s="156" t="str">
        <f>summary!Q8</f>
        <v>2014</v>
      </c>
      <c r="E2" s="156" t="s">
        <v>1849</v>
      </c>
      <c r="F2" s="156" t="s">
        <v>2008</v>
      </c>
      <c r="G2" s="156" t="str">
        <f aca="true" t="shared" si="1" ref="G2:G32">F2&amp;ROW()</f>
        <v>gnic2</v>
      </c>
      <c r="H2" s="157"/>
      <c r="I2" s="130">
        <v>2</v>
      </c>
      <c r="J2" s="82" t="s">
        <v>1958</v>
      </c>
      <c r="K2" s="38"/>
      <c r="L2" s="81"/>
      <c r="M2" s="131"/>
      <c r="N2" s="53"/>
      <c r="O2" s="53"/>
    </row>
    <row r="3" spans="1:15" s="8" customFormat="1" ht="12.75">
      <c r="A3" s="156" t="str">
        <f ca="1" t="shared" si="0"/>
        <v>guarantees not in calc</v>
      </c>
      <c r="B3" s="156">
        <f>ROW()</f>
        <v>3</v>
      </c>
      <c r="C3" s="156" t="str">
        <f>summary!J6</f>
        <v>1026</v>
      </c>
      <c r="D3" s="156" t="str">
        <f>summary!Q8</f>
        <v>2014</v>
      </c>
      <c r="E3" s="156" t="s">
        <v>1849</v>
      </c>
      <c r="F3" s="156" t="s">
        <v>2008</v>
      </c>
      <c r="G3" s="156" t="str">
        <f t="shared" si="1"/>
        <v>gnic3</v>
      </c>
      <c r="H3" s="157"/>
      <c r="I3" s="38"/>
      <c r="J3" s="38"/>
      <c r="K3" s="134">
        <v>-1</v>
      </c>
      <c r="L3" s="189"/>
      <c r="M3" s="131"/>
      <c r="N3" s="160">
        <v>0</v>
      </c>
      <c r="O3" s="53"/>
    </row>
    <row r="4" spans="1:15" s="8" customFormat="1" ht="12.75">
      <c r="A4" s="156" t="str">
        <f ca="1" t="shared" si="0"/>
        <v>guarantees not in calc</v>
      </c>
      <c r="B4" s="156">
        <f>ROW()</f>
        <v>4</v>
      </c>
      <c r="C4" s="156" t="str">
        <f>summary!J6</f>
        <v>1026</v>
      </c>
      <c r="D4" s="156" t="str">
        <f>summary!Q8</f>
        <v>2014</v>
      </c>
      <c r="E4" s="156" t="s">
        <v>1849</v>
      </c>
      <c r="F4" s="156" t="s">
        <v>2008</v>
      </c>
      <c r="G4" s="156" t="str">
        <f t="shared" si="1"/>
        <v>gnic4</v>
      </c>
      <c r="H4" s="157"/>
      <c r="I4" s="38"/>
      <c r="J4" s="38"/>
      <c r="K4" s="134">
        <v>-2</v>
      </c>
      <c r="L4" s="189"/>
      <c r="M4" s="131"/>
      <c r="N4" s="160">
        <v>0</v>
      </c>
      <c r="O4" s="53"/>
    </row>
    <row r="5" spans="1:15" s="8" customFormat="1" ht="12.75">
      <c r="A5" s="156" t="str">
        <f ca="1" t="shared" si="0"/>
        <v>guarantees not in calc</v>
      </c>
      <c r="B5" s="156">
        <f>ROW()</f>
        <v>5</v>
      </c>
      <c r="C5" s="156" t="str">
        <f>summary!J6</f>
        <v>1026</v>
      </c>
      <c r="D5" s="156" t="str">
        <f>summary!Q8</f>
        <v>2014</v>
      </c>
      <c r="E5" s="156" t="s">
        <v>1849</v>
      </c>
      <c r="F5" s="156" t="s">
        <v>2008</v>
      </c>
      <c r="G5" s="156" t="str">
        <f t="shared" si="1"/>
        <v>gnic5</v>
      </c>
      <c r="H5" s="157"/>
      <c r="I5" s="38"/>
      <c r="J5" s="38"/>
      <c r="K5" s="134">
        <v>-3</v>
      </c>
      <c r="L5" s="189"/>
      <c r="M5" s="131"/>
      <c r="N5" s="160">
        <v>0</v>
      </c>
      <c r="O5" s="53"/>
    </row>
    <row r="6" spans="1:15" s="8" customFormat="1" ht="12.75">
      <c r="A6" s="156" t="str">
        <f ca="1" t="shared" si="0"/>
        <v>guarantees not in calc</v>
      </c>
      <c r="B6" s="156">
        <f>ROW()</f>
        <v>6</v>
      </c>
      <c r="C6" s="156" t="str">
        <f>summary!J6</f>
        <v>1026</v>
      </c>
      <c r="D6" s="156" t="str">
        <f>summary!Q8</f>
        <v>2014</v>
      </c>
      <c r="E6" s="156" t="s">
        <v>1849</v>
      </c>
      <c r="F6" s="156" t="s">
        <v>2008</v>
      </c>
      <c r="G6" s="156" t="str">
        <f t="shared" si="1"/>
        <v>gnic6</v>
      </c>
      <c r="H6" s="157"/>
      <c r="I6" s="38"/>
      <c r="J6" s="38"/>
      <c r="K6" s="134">
        <v>-4</v>
      </c>
      <c r="L6" s="189"/>
      <c r="M6" s="131"/>
      <c r="N6" s="160">
        <v>0</v>
      </c>
      <c r="O6" s="53"/>
    </row>
    <row r="7" spans="1:15" s="8" customFormat="1" ht="12.75">
      <c r="A7" s="156" t="str">
        <f ca="1" t="shared" si="0"/>
        <v>guarantees not in calc</v>
      </c>
      <c r="B7" s="156">
        <f>ROW()</f>
        <v>7</v>
      </c>
      <c r="C7" s="156" t="str">
        <f>summary!J6</f>
        <v>1026</v>
      </c>
      <c r="D7" s="156" t="str">
        <f>summary!Q8</f>
        <v>2014</v>
      </c>
      <c r="E7" s="156" t="s">
        <v>1849</v>
      </c>
      <c r="F7" s="156" t="s">
        <v>2008</v>
      </c>
      <c r="G7" s="156" t="str">
        <f t="shared" si="1"/>
        <v>gnic7</v>
      </c>
      <c r="H7" s="157"/>
      <c r="I7" s="38"/>
      <c r="J7" s="38"/>
      <c r="K7" s="134">
        <v>-5</v>
      </c>
      <c r="L7" s="189"/>
      <c r="M7" s="131"/>
      <c r="N7" s="160">
        <v>0</v>
      </c>
      <c r="O7" s="53"/>
    </row>
    <row r="8" spans="1:15" s="8" customFormat="1" ht="12.75">
      <c r="A8" s="156" t="str">
        <f ca="1" t="shared" si="0"/>
        <v>guarantees not in calc</v>
      </c>
      <c r="B8" s="156">
        <f>ROW()</f>
        <v>8</v>
      </c>
      <c r="C8" s="156" t="str">
        <f>summary!J6</f>
        <v>1026</v>
      </c>
      <c r="D8" s="156" t="str">
        <f>summary!Q8</f>
        <v>2014</v>
      </c>
      <c r="E8" s="156" t="s">
        <v>1849</v>
      </c>
      <c r="F8" s="156" t="s">
        <v>2008</v>
      </c>
      <c r="G8" s="156" t="str">
        <f t="shared" si="1"/>
        <v>gnic8</v>
      </c>
      <c r="H8" s="157"/>
      <c r="I8" s="38"/>
      <c r="J8" s="38"/>
      <c r="K8" s="134">
        <v>-6</v>
      </c>
      <c r="L8" s="189"/>
      <c r="M8" s="131"/>
      <c r="N8" s="160">
        <v>0</v>
      </c>
      <c r="O8" s="53"/>
    </row>
    <row r="9" spans="1:15" s="8" customFormat="1" ht="12.75">
      <c r="A9" s="156" t="str">
        <f ca="1" t="shared" si="0"/>
        <v>guarantees not in calc</v>
      </c>
      <c r="B9" s="156">
        <f>ROW()</f>
        <v>9</v>
      </c>
      <c r="C9" s="156" t="str">
        <f>summary!J6</f>
        <v>1026</v>
      </c>
      <c r="D9" s="156" t="str">
        <f>summary!Q8</f>
        <v>2014</v>
      </c>
      <c r="E9" s="156" t="s">
        <v>1849</v>
      </c>
      <c r="F9" s="156" t="s">
        <v>2008</v>
      </c>
      <c r="G9" s="156" t="str">
        <f t="shared" si="1"/>
        <v>gnic9</v>
      </c>
      <c r="H9" s="157"/>
      <c r="I9" s="38"/>
      <c r="J9" s="38"/>
      <c r="K9" s="134">
        <v>-7</v>
      </c>
      <c r="L9" s="189"/>
      <c r="M9" s="131"/>
      <c r="N9" s="160">
        <v>0</v>
      </c>
      <c r="O9" s="53"/>
    </row>
    <row r="10" spans="1:15" s="8" customFormat="1" ht="12.75">
      <c r="A10" s="156" t="str">
        <f ca="1" t="shared" si="0"/>
        <v>guarantees not in calc</v>
      </c>
      <c r="B10" s="156">
        <f>ROW()</f>
        <v>10</v>
      </c>
      <c r="C10" s="156" t="str">
        <f>summary!J6</f>
        <v>1026</v>
      </c>
      <c r="D10" s="156" t="str">
        <f>summary!Q8</f>
        <v>2014</v>
      </c>
      <c r="E10" s="156" t="s">
        <v>1849</v>
      </c>
      <c r="F10" s="156" t="s">
        <v>2008</v>
      </c>
      <c r="G10" s="156" t="str">
        <f t="shared" si="1"/>
        <v>gnic10</v>
      </c>
      <c r="H10" s="157"/>
      <c r="I10" s="38"/>
      <c r="J10" s="38"/>
      <c r="K10" s="134">
        <v>-8</v>
      </c>
      <c r="L10" s="189"/>
      <c r="M10" s="131"/>
      <c r="N10" s="160">
        <v>0</v>
      </c>
      <c r="O10" s="53"/>
    </row>
    <row r="11" spans="1:15" s="8" customFormat="1" ht="12.75">
      <c r="A11" s="156" t="str">
        <f ca="1" t="shared" si="0"/>
        <v>guarantees not in calc</v>
      </c>
      <c r="B11" s="156">
        <f>ROW()</f>
        <v>11</v>
      </c>
      <c r="C11" s="156" t="str">
        <f>summary!J6</f>
        <v>1026</v>
      </c>
      <c r="D11" s="156" t="str">
        <f>summary!Q8</f>
        <v>2014</v>
      </c>
      <c r="E11" s="156" t="s">
        <v>1849</v>
      </c>
      <c r="F11" s="156" t="s">
        <v>2008</v>
      </c>
      <c r="G11" s="156" t="str">
        <f t="shared" si="1"/>
        <v>gnic11</v>
      </c>
      <c r="H11" s="157"/>
      <c r="I11" s="38"/>
      <c r="J11" s="38"/>
      <c r="K11" s="134">
        <v>-9</v>
      </c>
      <c r="L11" s="189"/>
      <c r="M11" s="131"/>
      <c r="N11" s="160">
        <v>0</v>
      </c>
      <c r="O11" s="53"/>
    </row>
    <row r="12" spans="1:15" s="8" customFormat="1" ht="12.75">
      <c r="A12" s="156" t="str">
        <f ca="1" t="shared" si="0"/>
        <v>guarantees not in calc</v>
      </c>
      <c r="B12" s="156">
        <f>ROW()</f>
        <v>12</v>
      </c>
      <c r="C12" s="156" t="str">
        <f>summary!J6</f>
        <v>1026</v>
      </c>
      <c r="D12" s="156" t="str">
        <f>summary!Q8</f>
        <v>2014</v>
      </c>
      <c r="E12" s="156" t="s">
        <v>1849</v>
      </c>
      <c r="F12" s="156" t="s">
        <v>2008</v>
      </c>
      <c r="G12" s="156" t="str">
        <f t="shared" si="1"/>
        <v>gnic12</v>
      </c>
      <c r="H12" s="157"/>
      <c r="I12" s="38"/>
      <c r="J12" s="38"/>
      <c r="K12" s="134">
        <v>-10</v>
      </c>
      <c r="L12" s="189"/>
      <c r="M12" s="131"/>
      <c r="N12" s="160">
        <v>0</v>
      </c>
      <c r="O12" s="53"/>
    </row>
    <row r="13" spans="1:15" s="8" customFormat="1" ht="12.75">
      <c r="A13" s="156" t="str">
        <f ca="1" t="shared" si="0"/>
        <v>guarantees not in calc</v>
      </c>
      <c r="B13" s="156">
        <f>ROW()</f>
        <v>13</v>
      </c>
      <c r="C13" s="156" t="str">
        <f>summary!J6</f>
        <v>1026</v>
      </c>
      <c r="D13" s="156" t="str">
        <f>summary!Q8</f>
        <v>2014</v>
      </c>
      <c r="E13" s="156" t="s">
        <v>1849</v>
      </c>
      <c r="F13" s="156" t="s">
        <v>2008</v>
      </c>
      <c r="G13" s="156" t="str">
        <f t="shared" si="1"/>
        <v>gnic13</v>
      </c>
      <c r="H13" s="157"/>
      <c r="I13" s="38"/>
      <c r="J13" s="38"/>
      <c r="K13" s="134">
        <v>-11</v>
      </c>
      <c r="L13" s="189"/>
      <c r="M13" s="131"/>
      <c r="N13" s="160">
        <v>0</v>
      </c>
      <c r="O13" s="53"/>
    </row>
    <row r="14" spans="1:15" s="8" customFormat="1" ht="12.75">
      <c r="A14" s="156" t="str">
        <f ca="1" t="shared" si="0"/>
        <v>guarantees not in calc</v>
      </c>
      <c r="B14" s="156">
        <f>ROW()</f>
        <v>14</v>
      </c>
      <c r="C14" s="156" t="str">
        <f>summary!J6</f>
        <v>1026</v>
      </c>
      <c r="D14" s="156" t="str">
        <f>summary!Q8</f>
        <v>2014</v>
      </c>
      <c r="E14" s="156" t="s">
        <v>1849</v>
      </c>
      <c r="F14" s="156" t="s">
        <v>2008</v>
      </c>
      <c r="G14" s="156" t="str">
        <f t="shared" si="1"/>
        <v>gnic14</v>
      </c>
      <c r="H14" s="157"/>
      <c r="I14" s="38"/>
      <c r="J14" s="38"/>
      <c r="K14" s="134">
        <v>-12</v>
      </c>
      <c r="L14" s="189"/>
      <c r="M14" s="131"/>
      <c r="N14" s="160">
        <v>0</v>
      </c>
      <c r="O14" s="53"/>
    </row>
    <row r="15" spans="1:15" s="8" customFormat="1" ht="12.75">
      <c r="A15" s="156" t="str">
        <f ca="1" t="shared" si="0"/>
        <v>guarantees not in calc</v>
      </c>
      <c r="B15" s="156">
        <f>ROW()</f>
        <v>15</v>
      </c>
      <c r="C15" s="156" t="str">
        <f>summary!J6</f>
        <v>1026</v>
      </c>
      <c r="D15" s="156" t="str">
        <f>summary!Q8</f>
        <v>2014</v>
      </c>
      <c r="E15" s="156" t="s">
        <v>1849</v>
      </c>
      <c r="F15" s="156" t="s">
        <v>2008</v>
      </c>
      <c r="G15" s="156" t="str">
        <f t="shared" si="1"/>
        <v>gnic15</v>
      </c>
      <c r="H15" s="157"/>
      <c r="I15" s="38"/>
      <c r="J15" s="38"/>
      <c r="K15" s="134">
        <v>-13</v>
      </c>
      <c r="L15" s="189"/>
      <c r="M15" s="131"/>
      <c r="N15" s="160">
        <v>0</v>
      </c>
      <c r="O15" s="53"/>
    </row>
    <row r="16" spans="1:15" s="8" customFormat="1" ht="12.75">
      <c r="A16" s="156" t="str">
        <f ca="1" t="shared" si="0"/>
        <v>guarantees not in calc</v>
      </c>
      <c r="B16" s="156">
        <f>ROW()</f>
        <v>16</v>
      </c>
      <c r="C16" s="156" t="str">
        <f>summary!J6</f>
        <v>1026</v>
      </c>
      <c r="D16" s="156" t="str">
        <f>summary!Q8</f>
        <v>2014</v>
      </c>
      <c r="E16" s="156" t="s">
        <v>1849</v>
      </c>
      <c r="F16" s="156" t="s">
        <v>2008</v>
      </c>
      <c r="G16" s="156" t="str">
        <f t="shared" si="1"/>
        <v>gnic16</v>
      </c>
      <c r="H16" s="157"/>
      <c r="I16" s="38"/>
      <c r="J16" s="38"/>
      <c r="K16" s="134">
        <v>-14</v>
      </c>
      <c r="L16" s="189"/>
      <c r="M16" s="131"/>
      <c r="N16" s="160">
        <v>0</v>
      </c>
      <c r="O16" s="53"/>
    </row>
    <row r="17" spans="1:15" s="8" customFormat="1" ht="12.75">
      <c r="A17" s="156" t="str">
        <f ca="1" t="shared" si="0"/>
        <v>guarantees not in calc</v>
      </c>
      <c r="B17" s="156">
        <f>ROW()</f>
        <v>17</v>
      </c>
      <c r="C17" s="156" t="str">
        <f>summary!J6</f>
        <v>1026</v>
      </c>
      <c r="D17" s="156" t="str">
        <f>summary!Q8</f>
        <v>2014</v>
      </c>
      <c r="E17" s="156" t="s">
        <v>1849</v>
      </c>
      <c r="F17" s="156" t="s">
        <v>2008</v>
      </c>
      <c r="G17" s="156" t="str">
        <f t="shared" si="1"/>
        <v>gnic17</v>
      </c>
      <c r="H17" s="157"/>
      <c r="I17" s="38"/>
      <c r="J17" s="38"/>
      <c r="K17" s="134">
        <v>-15</v>
      </c>
      <c r="L17" s="189"/>
      <c r="M17" s="131"/>
      <c r="N17" s="160">
        <v>0</v>
      </c>
      <c r="O17" s="53"/>
    </row>
    <row r="18" spans="1:15" s="8" customFormat="1" ht="12.75">
      <c r="A18" s="156" t="str">
        <f ca="1" t="shared" si="0"/>
        <v>guarantees not in calc</v>
      </c>
      <c r="B18" s="156">
        <f>ROW()</f>
        <v>18</v>
      </c>
      <c r="C18" s="156" t="str">
        <f>summary!J6</f>
        <v>1026</v>
      </c>
      <c r="D18" s="156" t="str">
        <f>summary!Q8</f>
        <v>2014</v>
      </c>
      <c r="E18" s="156" t="s">
        <v>1849</v>
      </c>
      <c r="F18" s="156" t="s">
        <v>2008</v>
      </c>
      <c r="G18" s="156" t="str">
        <f t="shared" si="1"/>
        <v>gnic18</v>
      </c>
      <c r="H18" s="157"/>
      <c r="I18" s="38"/>
      <c r="J18" s="38"/>
      <c r="K18" s="134">
        <v>-16</v>
      </c>
      <c r="L18" s="189"/>
      <c r="M18" s="131"/>
      <c r="N18" s="160">
        <v>0</v>
      </c>
      <c r="O18" s="53"/>
    </row>
    <row r="19" spans="1:15" s="8" customFormat="1" ht="12.75">
      <c r="A19" s="156" t="str">
        <f ca="1" t="shared" si="0"/>
        <v>guarantees not in calc</v>
      </c>
      <c r="B19" s="156">
        <f>ROW()</f>
        <v>19</v>
      </c>
      <c r="C19" s="156" t="str">
        <f>summary!J6</f>
        <v>1026</v>
      </c>
      <c r="D19" s="156" t="str">
        <f>summary!Q8</f>
        <v>2014</v>
      </c>
      <c r="E19" s="156" t="s">
        <v>1849</v>
      </c>
      <c r="F19" s="156" t="s">
        <v>2008</v>
      </c>
      <c r="G19" s="156" t="str">
        <f t="shared" si="1"/>
        <v>gnic19</v>
      </c>
      <c r="H19" s="157"/>
      <c r="I19" s="38"/>
      <c r="J19" s="38"/>
      <c r="K19" s="134">
        <v>-17</v>
      </c>
      <c r="L19" s="189"/>
      <c r="M19" s="131"/>
      <c r="N19" s="160">
        <v>0</v>
      </c>
      <c r="O19" s="53"/>
    </row>
    <row r="20" spans="1:15" s="8" customFormat="1" ht="12.75">
      <c r="A20" s="156" t="str">
        <f ca="1" t="shared" si="0"/>
        <v>guarantees not in calc</v>
      </c>
      <c r="B20" s="156">
        <f>ROW()</f>
        <v>20</v>
      </c>
      <c r="C20" s="156" t="str">
        <f>summary!J6</f>
        <v>1026</v>
      </c>
      <c r="D20" s="156" t="str">
        <f>summary!Q8</f>
        <v>2014</v>
      </c>
      <c r="E20" s="156" t="s">
        <v>1849</v>
      </c>
      <c r="F20" s="156" t="s">
        <v>2008</v>
      </c>
      <c r="G20" s="156" t="str">
        <f t="shared" si="1"/>
        <v>gnic20</v>
      </c>
      <c r="H20" s="157"/>
      <c r="I20" s="38"/>
      <c r="J20" s="38"/>
      <c r="K20" s="134">
        <v>-18</v>
      </c>
      <c r="L20" s="189"/>
      <c r="M20" s="131"/>
      <c r="N20" s="160">
        <v>0</v>
      </c>
      <c r="O20" s="74"/>
    </row>
    <row r="21" spans="1:15" s="8" customFormat="1" ht="12.75">
      <c r="A21" s="156" t="str">
        <f ca="1" t="shared" si="0"/>
        <v>guarantees not in calc</v>
      </c>
      <c r="B21" s="156">
        <f>ROW()</f>
        <v>21</v>
      </c>
      <c r="C21" s="156" t="str">
        <f>summary!J6</f>
        <v>1026</v>
      </c>
      <c r="D21" s="156" t="str">
        <f>summary!Q8</f>
        <v>2014</v>
      </c>
      <c r="E21" s="156" t="s">
        <v>1849</v>
      </c>
      <c r="F21" s="156" t="s">
        <v>2008</v>
      </c>
      <c r="G21" s="156" t="str">
        <f t="shared" si="1"/>
        <v>gnic21</v>
      </c>
      <c r="H21" s="157"/>
      <c r="I21" s="38"/>
      <c r="J21" s="38"/>
      <c r="K21" s="134">
        <v>-19</v>
      </c>
      <c r="L21" s="189"/>
      <c r="M21" s="131"/>
      <c r="N21" s="160">
        <v>0</v>
      </c>
      <c r="O21" s="74"/>
    </row>
    <row r="22" spans="1:15" s="8" customFormat="1" ht="12.75">
      <c r="A22" s="156" t="str">
        <f ca="1" t="shared" si="0"/>
        <v>guarantees not in calc</v>
      </c>
      <c r="B22" s="156">
        <f>ROW()</f>
        <v>22</v>
      </c>
      <c r="C22" s="156" t="str">
        <f>summary!J6</f>
        <v>1026</v>
      </c>
      <c r="D22" s="156" t="str">
        <f>summary!Q8</f>
        <v>2014</v>
      </c>
      <c r="E22" s="156" t="s">
        <v>1849</v>
      </c>
      <c r="F22" s="156" t="s">
        <v>2008</v>
      </c>
      <c r="G22" s="156" t="str">
        <f t="shared" si="1"/>
        <v>gnic22</v>
      </c>
      <c r="H22" s="157"/>
      <c r="I22" s="38"/>
      <c r="J22" s="38"/>
      <c r="K22" s="134">
        <v>-20</v>
      </c>
      <c r="L22" s="189"/>
      <c r="M22" s="131"/>
      <c r="N22" s="160">
        <v>0</v>
      </c>
      <c r="O22" s="74"/>
    </row>
    <row r="23" spans="1:15" s="8" customFormat="1" ht="12.75">
      <c r="A23" s="156" t="str">
        <f ca="1" t="shared" si="0"/>
        <v>guarantees not in calc</v>
      </c>
      <c r="B23" s="156">
        <f>ROW()</f>
        <v>23</v>
      </c>
      <c r="C23" s="156" t="str">
        <f>summary!J6</f>
        <v>1026</v>
      </c>
      <c r="D23" s="156" t="str">
        <f>summary!Q8</f>
        <v>2014</v>
      </c>
      <c r="E23" s="156" t="s">
        <v>1849</v>
      </c>
      <c r="F23" s="156" t="s">
        <v>2008</v>
      </c>
      <c r="G23" s="156" t="str">
        <f t="shared" si="1"/>
        <v>gnic23</v>
      </c>
      <c r="H23" s="157"/>
      <c r="I23" s="38"/>
      <c r="J23" s="38"/>
      <c r="K23" s="134">
        <v>-21</v>
      </c>
      <c r="L23" s="189"/>
      <c r="M23" s="131"/>
      <c r="N23" s="160">
        <v>0</v>
      </c>
      <c r="O23" s="74"/>
    </row>
    <row r="24" spans="1:15" s="8" customFormat="1" ht="12.75">
      <c r="A24" s="156" t="str">
        <f ca="1" t="shared" si="0"/>
        <v>guarantees not in calc</v>
      </c>
      <c r="B24" s="156">
        <f>ROW()</f>
        <v>24</v>
      </c>
      <c r="C24" s="156" t="str">
        <f>summary!J6</f>
        <v>1026</v>
      </c>
      <c r="D24" s="156" t="str">
        <f>summary!Q8</f>
        <v>2014</v>
      </c>
      <c r="E24" s="156" t="s">
        <v>1849</v>
      </c>
      <c r="F24" s="156" t="s">
        <v>2008</v>
      </c>
      <c r="G24" s="156" t="str">
        <f t="shared" si="1"/>
        <v>gnic24</v>
      </c>
      <c r="H24" s="157"/>
      <c r="I24" s="38"/>
      <c r="J24" s="38"/>
      <c r="K24" s="134">
        <v>-22</v>
      </c>
      <c r="L24" s="189"/>
      <c r="M24" s="131"/>
      <c r="N24" s="160">
        <v>0</v>
      </c>
      <c r="O24" s="74"/>
    </row>
    <row r="25" spans="1:15" s="8" customFormat="1" ht="12.75">
      <c r="A25" s="156" t="str">
        <f ca="1" t="shared" si="0"/>
        <v>guarantees not in calc</v>
      </c>
      <c r="B25" s="156">
        <f>ROW()</f>
        <v>25</v>
      </c>
      <c r="C25" s="156" t="str">
        <f>summary!J6</f>
        <v>1026</v>
      </c>
      <c r="D25" s="156" t="str">
        <f>summary!Q8</f>
        <v>2014</v>
      </c>
      <c r="E25" s="156" t="s">
        <v>1849</v>
      </c>
      <c r="F25" s="156" t="s">
        <v>2008</v>
      </c>
      <c r="G25" s="156" t="str">
        <f t="shared" si="1"/>
        <v>gnic25</v>
      </c>
      <c r="H25" s="157"/>
      <c r="I25" s="38"/>
      <c r="J25" s="38"/>
      <c r="K25" s="134">
        <v>-23</v>
      </c>
      <c r="L25" s="189"/>
      <c r="M25" s="131"/>
      <c r="N25" s="160">
        <v>0</v>
      </c>
      <c r="O25" s="74"/>
    </row>
    <row r="26" spans="1:15" s="8" customFormat="1" ht="12.75">
      <c r="A26" s="156" t="str">
        <f ca="1" t="shared" si="0"/>
        <v>guarantees not in calc</v>
      </c>
      <c r="B26" s="156">
        <f>ROW()</f>
        <v>26</v>
      </c>
      <c r="C26" s="156" t="str">
        <f>summary!J6</f>
        <v>1026</v>
      </c>
      <c r="D26" s="156" t="str">
        <f>summary!Q8</f>
        <v>2014</v>
      </c>
      <c r="E26" s="156" t="s">
        <v>1849</v>
      </c>
      <c r="F26" s="156" t="s">
        <v>2008</v>
      </c>
      <c r="G26" s="156" t="str">
        <f t="shared" si="1"/>
        <v>gnic26</v>
      </c>
      <c r="H26" s="157"/>
      <c r="I26" s="38"/>
      <c r="J26" s="38"/>
      <c r="K26" s="134">
        <v>-24</v>
      </c>
      <c r="L26" s="189"/>
      <c r="M26" s="131"/>
      <c r="N26" s="160">
        <v>0</v>
      </c>
      <c r="O26" s="74"/>
    </row>
    <row r="27" spans="1:15" s="8" customFormat="1" ht="12.75">
      <c r="A27" s="156" t="str">
        <f ca="1" t="shared" si="0"/>
        <v>guarantees not in calc</v>
      </c>
      <c r="B27" s="156">
        <f>ROW()</f>
        <v>27</v>
      </c>
      <c r="C27" s="156" t="str">
        <f>summary!J6</f>
        <v>1026</v>
      </c>
      <c r="D27" s="156" t="s">
        <v>22</v>
      </c>
      <c r="E27" s="156" t="s">
        <v>1849</v>
      </c>
      <c r="F27" s="156" t="s">
        <v>2008</v>
      </c>
      <c r="G27" s="156" t="str">
        <f t="shared" si="1"/>
        <v>gnic27</v>
      </c>
      <c r="H27" s="157"/>
      <c r="I27" s="38"/>
      <c r="J27" s="38"/>
      <c r="K27" s="134">
        <v>-25</v>
      </c>
      <c r="L27" s="189"/>
      <c r="M27" s="131"/>
      <c r="N27" s="160">
        <v>0</v>
      </c>
      <c r="O27" s="74"/>
    </row>
    <row r="28" spans="1:15" s="8" customFormat="1" ht="12.75">
      <c r="A28" s="156" t="str">
        <f ca="1" t="shared" si="0"/>
        <v>guarantees not in calc</v>
      </c>
      <c r="B28" s="156">
        <f>ROW()</f>
        <v>28</v>
      </c>
      <c r="C28" s="156" t="str">
        <f>summary!J6</f>
        <v>1026</v>
      </c>
      <c r="D28" s="156" t="str">
        <f>summary!Q8</f>
        <v>2014</v>
      </c>
      <c r="E28" s="156" t="s">
        <v>1849</v>
      </c>
      <c r="F28" s="156" t="s">
        <v>2008</v>
      </c>
      <c r="G28" s="156" t="str">
        <f t="shared" si="1"/>
        <v>gnic28</v>
      </c>
      <c r="H28" s="157"/>
      <c r="I28" s="38"/>
      <c r="J28" s="38"/>
      <c r="K28" s="134">
        <v>-26</v>
      </c>
      <c r="L28" s="189"/>
      <c r="M28" s="131"/>
      <c r="N28" s="160">
        <v>0</v>
      </c>
      <c r="O28" s="74"/>
    </row>
    <row r="29" spans="1:15" s="8" customFormat="1" ht="12.75">
      <c r="A29" s="156" t="str">
        <f ca="1" t="shared" si="0"/>
        <v>guarantees not in calc</v>
      </c>
      <c r="B29" s="156">
        <f>ROW()</f>
        <v>29</v>
      </c>
      <c r="C29" s="156" t="str">
        <f>summary!J6</f>
        <v>1026</v>
      </c>
      <c r="D29" s="156" t="str">
        <f>summary!Q8</f>
        <v>2014</v>
      </c>
      <c r="E29" s="156" t="s">
        <v>1849</v>
      </c>
      <c r="F29" s="156" t="s">
        <v>2008</v>
      </c>
      <c r="G29" s="156" t="str">
        <f t="shared" si="1"/>
        <v>gnic29</v>
      </c>
      <c r="H29" s="157"/>
      <c r="I29" s="38"/>
      <c r="J29" s="38"/>
      <c r="K29" s="134">
        <v>-27</v>
      </c>
      <c r="L29" s="189"/>
      <c r="M29" s="131"/>
      <c r="N29" s="160">
        <v>0</v>
      </c>
      <c r="O29" s="74"/>
    </row>
    <row r="30" spans="1:15" s="8" customFormat="1" ht="12.75">
      <c r="A30" s="156" t="str">
        <f ca="1" t="shared" si="0"/>
        <v>guarantees not in calc</v>
      </c>
      <c r="B30" s="156">
        <f>ROW()</f>
        <v>30</v>
      </c>
      <c r="C30" s="156" t="str">
        <f>summary!J6</f>
        <v>1026</v>
      </c>
      <c r="D30" s="156" t="str">
        <f>summary!Q8</f>
        <v>2014</v>
      </c>
      <c r="E30" s="156" t="s">
        <v>1849</v>
      </c>
      <c r="F30" s="156" t="s">
        <v>2008</v>
      </c>
      <c r="G30" s="156" t="str">
        <f t="shared" si="1"/>
        <v>gnic30</v>
      </c>
      <c r="H30" s="157"/>
      <c r="I30" s="38"/>
      <c r="J30" s="38"/>
      <c r="K30" s="134">
        <v>-28</v>
      </c>
      <c r="L30" s="189"/>
      <c r="M30" s="131"/>
      <c r="N30" s="160">
        <v>0</v>
      </c>
      <c r="O30" s="74"/>
    </row>
    <row r="31" spans="1:15" s="8" customFormat="1" ht="12.75">
      <c r="A31" s="156" t="str">
        <f ca="1" t="shared" si="0"/>
        <v>guarantees not in calc</v>
      </c>
      <c r="B31" s="156">
        <f>ROW()</f>
        <v>31</v>
      </c>
      <c r="C31" s="156" t="str">
        <f>summary!J6</f>
        <v>1026</v>
      </c>
      <c r="D31" s="156" t="str">
        <f>summary!Q8</f>
        <v>2014</v>
      </c>
      <c r="E31" s="156" t="s">
        <v>1849</v>
      </c>
      <c r="F31" s="156" t="s">
        <v>2008</v>
      </c>
      <c r="G31" s="156" t="str">
        <f t="shared" si="1"/>
        <v>gnic31</v>
      </c>
      <c r="H31" s="157"/>
      <c r="I31" s="38"/>
      <c r="J31" s="38"/>
      <c r="K31" s="134">
        <v>-29</v>
      </c>
      <c r="L31" s="189"/>
      <c r="M31" s="131"/>
      <c r="N31" s="160">
        <v>0</v>
      </c>
      <c r="O31" s="74"/>
    </row>
    <row r="32" spans="1:15" s="8" customFormat="1" ht="12.75">
      <c r="A32" s="156" t="str">
        <f ca="1" t="shared" si="0"/>
        <v>guarantees not in calc</v>
      </c>
      <c r="B32" s="156">
        <f>ROW()</f>
        <v>32</v>
      </c>
      <c r="C32" s="156" t="str">
        <f>summary!J6</f>
        <v>1026</v>
      </c>
      <c r="D32" s="156" t="str">
        <f>summary!Q8</f>
        <v>2014</v>
      </c>
      <c r="E32" s="156" t="s">
        <v>1849</v>
      </c>
      <c r="F32" s="156" t="s">
        <v>2008</v>
      </c>
      <c r="G32" s="156" t="str">
        <f t="shared" si="1"/>
        <v>gnic32</v>
      </c>
      <c r="H32" s="157"/>
      <c r="I32" s="38"/>
      <c r="J32" s="38"/>
      <c r="K32" s="134">
        <v>-30</v>
      </c>
      <c r="L32" s="189"/>
      <c r="M32" s="131"/>
      <c r="N32" s="160">
        <v>0</v>
      </c>
      <c r="O32" s="74"/>
    </row>
    <row r="33" spans="1:15" s="8" customFormat="1" ht="12.75">
      <c r="A33" s="156" t="str">
        <f ca="1" t="shared" si="0"/>
        <v>guarantees not in calc</v>
      </c>
      <c r="B33" s="156">
        <f>ROW()</f>
        <v>33</v>
      </c>
      <c r="C33" s="156" t="str">
        <f>summary!J6</f>
        <v>1026</v>
      </c>
      <c r="D33" s="158" t="str">
        <f>summary!Q8</f>
        <v>2014</v>
      </c>
      <c r="E33" s="156" t="s">
        <v>1849</v>
      </c>
      <c r="F33" s="156" t="s">
        <v>2008</v>
      </c>
      <c r="G33" s="156" t="str">
        <f>F32&amp;ROW()</f>
        <v>gnic33</v>
      </c>
      <c r="H33" s="157"/>
      <c r="I33" s="38"/>
      <c r="J33" s="38"/>
      <c r="K33" s="134">
        <v>-31</v>
      </c>
      <c r="L33" s="189"/>
      <c r="M33" s="131"/>
      <c r="N33" s="160">
        <v>0</v>
      </c>
      <c r="O33" s="74"/>
    </row>
    <row r="34" spans="1:15" s="8" customFormat="1" ht="12.75">
      <c r="A34" s="156" t="str">
        <f ca="1" t="shared" si="0"/>
        <v>guarantees not in calc</v>
      </c>
      <c r="B34" s="156">
        <f>ROW()</f>
        <v>34</v>
      </c>
      <c r="C34" s="156" t="str">
        <f>summary!J6</f>
        <v>1026</v>
      </c>
      <c r="D34" s="158" t="str">
        <f>summary!Q8</f>
        <v>2014</v>
      </c>
      <c r="E34" s="156" t="s">
        <v>1849</v>
      </c>
      <c r="F34" s="156" t="s">
        <v>2008</v>
      </c>
      <c r="G34" s="156" t="str">
        <f>F32&amp;ROW()</f>
        <v>gnic34</v>
      </c>
      <c r="H34" s="157"/>
      <c r="I34" s="38"/>
      <c r="J34" s="38"/>
      <c r="K34" s="134">
        <v>-32</v>
      </c>
      <c r="L34" s="189"/>
      <c r="M34" s="131"/>
      <c r="N34" s="160">
        <v>0</v>
      </c>
      <c r="O34" s="74"/>
    </row>
    <row r="35" spans="1:15" s="8" customFormat="1" ht="12.75">
      <c r="A35" s="156" t="str">
        <f ca="1" t="shared" si="0"/>
        <v>guarantees not in calc</v>
      </c>
      <c r="B35" s="156">
        <f>ROW()</f>
        <v>35</v>
      </c>
      <c r="C35" s="156" t="str">
        <f>summary!J6</f>
        <v>1026</v>
      </c>
      <c r="D35" s="158" t="str">
        <f>summary!Q8</f>
        <v>2014</v>
      </c>
      <c r="E35" s="156" t="s">
        <v>1849</v>
      </c>
      <c r="F35" s="156" t="s">
        <v>2008</v>
      </c>
      <c r="G35" s="156" t="str">
        <f>F32&amp;ROW()</f>
        <v>gnic35</v>
      </c>
      <c r="H35" s="157"/>
      <c r="I35" s="38"/>
      <c r="J35" s="38"/>
      <c r="K35" s="134">
        <v>-33</v>
      </c>
      <c r="L35" s="189"/>
      <c r="M35" s="131"/>
      <c r="N35" s="160">
        <v>0</v>
      </c>
      <c r="O35" s="74"/>
    </row>
    <row r="36" spans="1:15" s="8" customFormat="1" ht="12.75">
      <c r="A36" s="156" t="str">
        <f ca="1" t="shared" si="0"/>
        <v>guarantees not in calc</v>
      </c>
      <c r="B36" s="156">
        <f>ROW()</f>
        <v>36</v>
      </c>
      <c r="C36" s="156" t="str">
        <f>summary!J6</f>
        <v>1026</v>
      </c>
      <c r="D36" s="158" t="str">
        <f>summary!Q8</f>
        <v>2014</v>
      </c>
      <c r="E36" s="156" t="s">
        <v>1849</v>
      </c>
      <c r="F36" s="156" t="s">
        <v>2008</v>
      </c>
      <c r="G36" s="156" t="str">
        <f>F32&amp;ROW()</f>
        <v>gnic36</v>
      </c>
      <c r="H36" s="157"/>
      <c r="I36" s="38"/>
      <c r="J36" s="38"/>
      <c r="K36" s="134">
        <v>-34</v>
      </c>
      <c r="L36" s="189"/>
      <c r="M36" s="131"/>
      <c r="N36" s="160">
        <v>0</v>
      </c>
      <c r="O36" s="74"/>
    </row>
    <row r="37" spans="1:15" s="8" customFormat="1" ht="12.75">
      <c r="A37" s="156" t="str">
        <f ca="1" t="shared" si="0"/>
        <v>guarantees not in calc</v>
      </c>
      <c r="B37" s="156">
        <f>ROW()</f>
        <v>37</v>
      </c>
      <c r="C37" s="156" t="str">
        <f>summary!J6</f>
        <v>1026</v>
      </c>
      <c r="D37" s="158" t="str">
        <f>summary!Q8</f>
        <v>2014</v>
      </c>
      <c r="E37" s="156" t="s">
        <v>1849</v>
      </c>
      <c r="F37" s="156" t="s">
        <v>2008</v>
      </c>
      <c r="G37" s="156" t="str">
        <f>F32&amp;ROW()</f>
        <v>gnic37</v>
      </c>
      <c r="H37" s="157"/>
      <c r="I37" s="38"/>
      <c r="J37" s="38"/>
      <c r="K37" s="134">
        <v>-35</v>
      </c>
      <c r="L37" s="189"/>
      <c r="M37" s="131"/>
      <c r="N37" s="160">
        <v>0</v>
      </c>
      <c r="O37" s="74"/>
    </row>
    <row r="38" spans="1:15" s="8" customFormat="1" ht="12.75">
      <c r="A38" s="156" t="str">
        <f ca="1" t="shared" si="0"/>
        <v>guarantees not in calc</v>
      </c>
      <c r="B38" s="156">
        <f>ROW()</f>
        <v>38</v>
      </c>
      <c r="C38" s="156" t="str">
        <f>summary!J6</f>
        <v>1026</v>
      </c>
      <c r="D38" s="158" t="str">
        <f>summary!Q8</f>
        <v>2014</v>
      </c>
      <c r="E38" s="156" t="s">
        <v>1849</v>
      </c>
      <c r="F38" s="156" t="s">
        <v>2008</v>
      </c>
      <c r="G38" s="156" t="str">
        <f>F32&amp;ROW()</f>
        <v>gnic38</v>
      </c>
      <c r="H38" s="157"/>
      <c r="I38" s="38"/>
      <c r="J38" s="38"/>
      <c r="K38" s="134">
        <v>-36</v>
      </c>
      <c r="L38" s="189"/>
      <c r="M38" s="131"/>
      <c r="N38" s="160">
        <v>0</v>
      </c>
      <c r="O38" s="74"/>
    </row>
    <row r="39" spans="1:15" s="8" customFormat="1" ht="12.75">
      <c r="A39" s="156" t="str">
        <f ca="1" t="shared" si="0"/>
        <v>guarantees not in calc</v>
      </c>
      <c r="B39" s="156">
        <f>ROW()</f>
        <v>39</v>
      </c>
      <c r="C39" s="156" t="str">
        <f>summary!J6</f>
        <v>1026</v>
      </c>
      <c r="D39" s="158" t="str">
        <f>summary!Q8</f>
        <v>2014</v>
      </c>
      <c r="E39" s="156" t="s">
        <v>1849</v>
      </c>
      <c r="F39" s="156" t="s">
        <v>2008</v>
      </c>
      <c r="G39" s="156" t="str">
        <f>F32&amp;ROW()</f>
        <v>gnic39</v>
      </c>
      <c r="H39" s="157"/>
      <c r="I39" s="38"/>
      <c r="J39" s="38"/>
      <c r="K39" s="134">
        <v>-37</v>
      </c>
      <c r="L39" s="189"/>
      <c r="M39" s="131"/>
      <c r="N39" s="160">
        <v>0</v>
      </c>
      <c r="O39" s="74"/>
    </row>
    <row r="40" spans="1:15" s="8" customFormat="1" ht="12.75">
      <c r="A40" s="156" t="str">
        <f ca="1" t="shared" si="0"/>
        <v>guarantees not in calc</v>
      </c>
      <c r="B40" s="156">
        <f>ROW()</f>
        <v>40</v>
      </c>
      <c r="C40" s="156" t="str">
        <f>summary!J6</f>
        <v>1026</v>
      </c>
      <c r="D40" s="158" t="str">
        <f>summary!Q8</f>
        <v>2014</v>
      </c>
      <c r="E40" s="156" t="s">
        <v>1849</v>
      </c>
      <c r="F40" s="156" t="s">
        <v>2008</v>
      </c>
      <c r="G40" s="156" t="str">
        <f>F32&amp;ROW()</f>
        <v>gnic40</v>
      </c>
      <c r="H40" s="157"/>
      <c r="I40" s="38"/>
      <c r="J40" s="38"/>
      <c r="K40" s="134">
        <v>-38</v>
      </c>
      <c r="L40" s="189"/>
      <c r="M40" s="131"/>
      <c r="N40" s="160">
        <v>0</v>
      </c>
      <c r="O40" s="74"/>
    </row>
    <row r="41" spans="1:15" s="8" customFormat="1" ht="12.75">
      <c r="A41" s="156" t="str">
        <f ca="1" t="shared" si="0"/>
        <v>guarantees not in calc</v>
      </c>
      <c r="B41" s="156">
        <f>ROW()</f>
        <v>41</v>
      </c>
      <c r="C41" s="156" t="str">
        <f>summary!J6</f>
        <v>1026</v>
      </c>
      <c r="D41" s="158" t="str">
        <f>summary!Q8</f>
        <v>2014</v>
      </c>
      <c r="E41" s="156" t="s">
        <v>1849</v>
      </c>
      <c r="F41" s="156" t="s">
        <v>2008</v>
      </c>
      <c r="G41" s="156" t="str">
        <f>F32&amp;ROW()</f>
        <v>gnic41</v>
      </c>
      <c r="H41" s="157"/>
      <c r="I41" s="38"/>
      <c r="J41" s="38"/>
      <c r="K41" s="134">
        <v>-39</v>
      </c>
      <c r="L41" s="189"/>
      <c r="M41" s="131"/>
      <c r="N41" s="160">
        <v>0</v>
      </c>
      <c r="O41" s="74"/>
    </row>
    <row r="42" spans="1:15" s="8" customFormat="1" ht="12.75">
      <c r="A42" s="156" t="str">
        <f ca="1" t="shared" si="0"/>
        <v>guarantees not in calc</v>
      </c>
      <c r="B42" s="156">
        <f>ROW()</f>
        <v>42</v>
      </c>
      <c r="C42" s="156" t="str">
        <f>summary!J6</f>
        <v>1026</v>
      </c>
      <c r="D42" s="158" t="str">
        <f>summary!Q8</f>
        <v>2014</v>
      </c>
      <c r="E42" s="156" t="s">
        <v>1849</v>
      </c>
      <c r="F42" s="156" t="s">
        <v>2008</v>
      </c>
      <c r="G42" s="156" t="str">
        <f>F32&amp;ROW()</f>
        <v>gnic42</v>
      </c>
      <c r="H42" s="157"/>
      <c r="I42" s="38"/>
      <c r="J42" s="38"/>
      <c r="K42" s="134">
        <v>-40</v>
      </c>
      <c r="L42" s="189"/>
      <c r="M42" s="131"/>
      <c r="N42" s="160">
        <v>0</v>
      </c>
      <c r="O42" s="74"/>
    </row>
    <row r="43" spans="1:15" s="8" customFormat="1" ht="12.75">
      <c r="A43" s="156" t="str">
        <f ca="1" t="shared" si="0"/>
        <v>guarantees not in calc</v>
      </c>
      <c r="B43" s="156">
        <f>ROW()</f>
        <v>43</v>
      </c>
      <c r="C43" s="156" t="str">
        <f>summary!J6</f>
        <v>1026</v>
      </c>
      <c r="D43" s="158" t="str">
        <f>summary!Q8</f>
        <v>2014</v>
      </c>
      <c r="E43" s="156" t="s">
        <v>1849</v>
      </c>
      <c r="F43" s="156" t="s">
        <v>2008</v>
      </c>
      <c r="G43" s="156" t="str">
        <f>F32&amp;ROW()</f>
        <v>gnic43</v>
      </c>
      <c r="H43" s="157"/>
      <c r="I43" s="38"/>
      <c r="J43" s="38"/>
      <c r="K43" s="134">
        <v>-41</v>
      </c>
      <c r="L43" s="189"/>
      <c r="M43" s="131"/>
      <c r="N43" s="160">
        <v>0</v>
      </c>
      <c r="O43" s="74"/>
    </row>
    <row r="44" spans="1:15" s="8" customFormat="1" ht="12.75">
      <c r="A44" s="156" t="str">
        <f ca="1" t="shared" si="0"/>
        <v>guarantees not in calc</v>
      </c>
      <c r="B44" s="156">
        <f>ROW()</f>
        <v>44</v>
      </c>
      <c r="C44" s="156" t="str">
        <f>summary!J6</f>
        <v>1026</v>
      </c>
      <c r="D44" s="158" t="str">
        <f>summary!Q8</f>
        <v>2014</v>
      </c>
      <c r="E44" s="156" t="s">
        <v>1849</v>
      </c>
      <c r="F44" s="156" t="s">
        <v>2008</v>
      </c>
      <c r="G44" s="156" t="str">
        <f>F32&amp;ROW()</f>
        <v>gnic44</v>
      </c>
      <c r="H44" s="157"/>
      <c r="I44" s="38"/>
      <c r="J44" s="38"/>
      <c r="K44" s="134">
        <v>-42</v>
      </c>
      <c r="L44" s="189"/>
      <c r="M44" s="131"/>
      <c r="N44" s="160">
        <v>0</v>
      </c>
      <c r="O44" s="74"/>
    </row>
    <row r="45" spans="1:15" s="8" customFormat="1" ht="12.75">
      <c r="A45" s="156" t="str">
        <f ca="1" t="shared" si="0"/>
        <v>guarantees not in calc</v>
      </c>
      <c r="B45" s="156">
        <f>ROW()</f>
        <v>45</v>
      </c>
      <c r="C45" s="156" t="str">
        <f>summary!J6</f>
        <v>1026</v>
      </c>
      <c r="D45" s="158" t="str">
        <f>summary!Q8</f>
        <v>2014</v>
      </c>
      <c r="E45" s="156" t="s">
        <v>1849</v>
      </c>
      <c r="F45" s="156" t="s">
        <v>2008</v>
      </c>
      <c r="G45" s="156" t="str">
        <f>F32&amp;ROW()</f>
        <v>gnic45</v>
      </c>
      <c r="H45" s="157"/>
      <c r="I45" s="38"/>
      <c r="J45" s="38"/>
      <c r="K45" s="134">
        <v>-43</v>
      </c>
      <c r="L45" s="189"/>
      <c r="M45" s="131"/>
      <c r="N45" s="160">
        <v>0</v>
      </c>
      <c r="O45" s="74"/>
    </row>
    <row r="46" spans="1:15" s="8" customFormat="1" ht="12.75">
      <c r="A46" s="156" t="str">
        <f ca="1" t="shared" si="0"/>
        <v>guarantees not in calc</v>
      </c>
      <c r="B46" s="156">
        <f>ROW()</f>
        <v>46</v>
      </c>
      <c r="C46" s="156" t="str">
        <f>summary!J6</f>
        <v>1026</v>
      </c>
      <c r="D46" s="158" t="str">
        <f>summary!Q8</f>
        <v>2014</v>
      </c>
      <c r="E46" s="156" t="s">
        <v>1849</v>
      </c>
      <c r="F46" s="156" t="s">
        <v>2008</v>
      </c>
      <c r="G46" s="156" t="str">
        <f>F32&amp;ROW()</f>
        <v>gnic46</v>
      </c>
      <c r="H46" s="157"/>
      <c r="I46" s="38"/>
      <c r="J46" s="38"/>
      <c r="K46" s="134">
        <v>-44</v>
      </c>
      <c r="L46" s="189"/>
      <c r="M46" s="131"/>
      <c r="N46" s="160">
        <v>0</v>
      </c>
      <c r="O46" s="74"/>
    </row>
    <row r="47" spans="1:15" s="8" customFormat="1" ht="12.75">
      <c r="A47" s="156" t="str">
        <f ca="1" t="shared" si="0"/>
        <v>guarantees not in calc</v>
      </c>
      <c r="B47" s="156">
        <f>ROW()</f>
        <v>47</v>
      </c>
      <c r="C47" s="156" t="str">
        <f>summary!J6</f>
        <v>1026</v>
      </c>
      <c r="D47" s="158" t="str">
        <f>summary!Q8</f>
        <v>2014</v>
      </c>
      <c r="E47" s="156" t="s">
        <v>1849</v>
      </c>
      <c r="F47" s="156" t="s">
        <v>2008</v>
      </c>
      <c r="G47" s="156" t="str">
        <f>F32&amp;ROW()</f>
        <v>gnic47</v>
      </c>
      <c r="H47" s="157"/>
      <c r="I47" s="38"/>
      <c r="J47" s="38"/>
      <c r="K47" s="134">
        <v>-45</v>
      </c>
      <c r="L47" s="189"/>
      <c r="M47" s="131"/>
      <c r="N47" s="160">
        <v>0</v>
      </c>
      <c r="O47" s="74"/>
    </row>
    <row r="48" spans="1:15" s="8" customFormat="1" ht="12.75">
      <c r="A48" s="156" t="str">
        <f ca="1" t="shared" si="0"/>
        <v>guarantees not in calc</v>
      </c>
      <c r="B48" s="156">
        <f>ROW()</f>
        <v>48</v>
      </c>
      <c r="C48" s="156" t="str">
        <f>summary!J6</f>
        <v>1026</v>
      </c>
      <c r="D48" s="158" t="str">
        <f>summary!Q8</f>
        <v>2014</v>
      </c>
      <c r="E48" s="156" t="s">
        <v>1849</v>
      </c>
      <c r="F48" s="156" t="s">
        <v>2008</v>
      </c>
      <c r="G48" s="156" t="str">
        <f>F32&amp;ROW()</f>
        <v>gnic48</v>
      </c>
      <c r="H48" s="157"/>
      <c r="I48" s="38"/>
      <c r="J48" s="38"/>
      <c r="K48" s="134">
        <v>-46</v>
      </c>
      <c r="L48" s="189"/>
      <c r="M48" s="131"/>
      <c r="N48" s="160">
        <v>0</v>
      </c>
      <c r="O48" s="74"/>
    </row>
    <row r="49" spans="1:15" s="8" customFormat="1" ht="12.75">
      <c r="A49" s="156" t="str">
        <f ca="1" t="shared" si="0"/>
        <v>guarantees not in calc</v>
      </c>
      <c r="B49" s="156">
        <f>ROW()</f>
        <v>49</v>
      </c>
      <c r="C49" s="156" t="str">
        <f>summary!J6</f>
        <v>1026</v>
      </c>
      <c r="D49" s="158" t="str">
        <f>summary!Q8</f>
        <v>2014</v>
      </c>
      <c r="E49" s="156" t="s">
        <v>1849</v>
      </c>
      <c r="F49" s="156" t="s">
        <v>2008</v>
      </c>
      <c r="G49" s="156" t="str">
        <f>F32&amp;ROW()</f>
        <v>gnic49</v>
      </c>
      <c r="H49" s="157"/>
      <c r="I49" s="38"/>
      <c r="J49" s="38"/>
      <c r="K49" s="134">
        <v>-47</v>
      </c>
      <c r="L49" s="189"/>
      <c r="M49" s="131"/>
      <c r="N49" s="160">
        <v>0</v>
      </c>
      <c r="O49" s="74"/>
    </row>
    <row r="50" spans="1:15" s="8" customFormat="1" ht="12.75">
      <c r="A50" s="156" t="str">
        <f ca="1" t="shared" si="0"/>
        <v>guarantees not in calc</v>
      </c>
      <c r="B50" s="156">
        <f>ROW()</f>
        <v>50</v>
      </c>
      <c r="C50" s="156" t="str">
        <f>summary!J6</f>
        <v>1026</v>
      </c>
      <c r="D50" s="158" t="str">
        <f>summary!Q8</f>
        <v>2014</v>
      </c>
      <c r="E50" s="156" t="s">
        <v>1849</v>
      </c>
      <c r="F50" s="156" t="s">
        <v>2008</v>
      </c>
      <c r="G50" s="156" t="str">
        <f>F32&amp;ROW()</f>
        <v>gnic50</v>
      </c>
      <c r="H50" s="157"/>
      <c r="I50" s="38"/>
      <c r="J50" s="38"/>
      <c r="K50" s="134">
        <v>-48</v>
      </c>
      <c r="L50" s="189"/>
      <c r="M50" s="131"/>
      <c r="N50" s="160">
        <v>0</v>
      </c>
      <c r="O50" s="74"/>
    </row>
    <row r="51" spans="1:15" s="8" customFormat="1" ht="12.75">
      <c r="A51" s="156" t="str">
        <f ca="1" t="shared" si="0"/>
        <v>guarantees not in calc</v>
      </c>
      <c r="B51" s="156">
        <f>ROW()</f>
        <v>51</v>
      </c>
      <c r="C51" s="156" t="str">
        <f>summary!J6</f>
        <v>1026</v>
      </c>
      <c r="D51" s="158" t="str">
        <f>summary!Q8</f>
        <v>2014</v>
      </c>
      <c r="E51" s="156" t="s">
        <v>1849</v>
      </c>
      <c r="F51" s="156" t="s">
        <v>2008</v>
      </c>
      <c r="G51" s="156" t="str">
        <f>F32&amp;ROW()</f>
        <v>gnic51</v>
      </c>
      <c r="H51" s="157"/>
      <c r="I51" s="38"/>
      <c r="J51" s="38"/>
      <c r="K51" s="134">
        <v>-49</v>
      </c>
      <c r="L51" s="189"/>
      <c r="M51" s="131"/>
      <c r="N51" s="160">
        <v>0</v>
      </c>
      <c r="O51" s="74"/>
    </row>
    <row r="52" spans="1:15" s="8" customFormat="1" ht="12.75">
      <c r="A52" s="156" t="str">
        <f ca="1" t="shared" si="0"/>
        <v>guarantees not in calc</v>
      </c>
      <c r="B52" s="156">
        <f>ROW()</f>
        <v>52</v>
      </c>
      <c r="C52" s="156" t="str">
        <f>summary!J6</f>
        <v>1026</v>
      </c>
      <c r="D52" s="158" t="str">
        <f>summary!Q8</f>
        <v>2014</v>
      </c>
      <c r="E52" s="156" t="s">
        <v>1849</v>
      </c>
      <c r="F52" s="156" t="s">
        <v>2008</v>
      </c>
      <c r="G52" s="156" t="str">
        <f>F32&amp;ROW()</f>
        <v>gnic52</v>
      </c>
      <c r="H52" s="157"/>
      <c r="I52" s="38"/>
      <c r="J52" s="38"/>
      <c r="K52" s="134">
        <v>-50</v>
      </c>
      <c r="L52" s="189"/>
      <c r="M52" s="131"/>
      <c r="N52" s="160">
        <v>0</v>
      </c>
      <c r="O52" s="74"/>
    </row>
    <row r="53" spans="1:15" s="8" customFormat="1" ht="13.5" thickBot="1">
      <c r="A53" s="156" t="str">
        <f ca="1" t="shared" si="0"/>
        <v>guarantees not in calc</v>
      </c>
      <c r="B53" s="156">
        <f>ROW()</f>
        <v>53</v>
      </c>
      <c r="C53" s="156" t="str">
        <f>summary!J6</f>
        <v>1026</v>
      </c>
      <c r="D53" s="156" t="str">
        <f>summary!Q8</f>
        <v>2014</v>
      </c>
      <c r="E53" s="156" t="s">
        <v>1849</v>
      </c>
      <c r="F53" s="156" t="s">
        <v>2009</v>
      </c>
      <c r="G53" s="156" t="str">
        <f>F32&amp;ROW()</f>
        <v>gnic53</v>
      </c>
      <c r="H53" s="157"/>
      <c r="I53" s="38"/>
      <c r="J53" s="38"/>
      <c r="K53" s="82" t="s">
        <v>1959</v>
      </c>
      <c r="L53" s="81"/>
      <c r="M53" s="131"/>
      <c r="N53" s="92"/>
      <c r="O53" s="90">
        <f>SUM(N3:N52)</f>
        <v>0</v>
      </c>
    </row>
    <row r="54" spans="1:15" s="8" customFormat="1" ht="13.5" thickTop="1">
      <c r="A54" s="156" t="str">
        <f ca="1" t="shared" si="0"/>
        <v>guarantees not in calc</v>
      </c>
      <c r="B54" s="156">
        <f>ROW()</f>
        <v>54</v>
      </c>
      <c r="C54" s="156" t="str">
        <f>summary!J6</f>
        <v>1026</v>
      </c>
      <c r="D54" s="156" t="str">
        <f>summary!Q8</f>
        <v>2014</v>
      </c>
      <c r="E54" s="156" t="s">
        <v>1849</v>
      </c>
      <c r="F54" s="156" t="s">
        <v>2008</v>
      </c>
      <c r="G54" s="156" t="str">
        <f>F32&amp;ROW()</f>
        <v>gnic54</v>
      </c>
      <c r="H54" s="157"/>
      <c r="I54" s="38"/>
      <c r="J54" s="38"/>
      <c r="K54" s="38"/>
      <c r="L54" s="81"/>
      <c r="M54" s="131"/>
      <c r="N54" s="53"/>
      <c r="O54" s="53"/>
    </row>
  </sheetData>
  <sheetProtection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9.xml><?xml version="1.0" encoding="utf-8"?>
<worksheet xmlns="http://schemas.openxmlformats.org/spreadsheetml/2006/main" xmlns:r="http://schemas.openxmlformats.org/officeDocument/2006/relationships">
  <sheetPr codeName="Sheet6">
    <pageSetUpPr fitToPage="1"/>
  </sheetPr>
  <dimension ref="A1:T589"/>
  <sheetViews>
    <sheetView zoomScalePageLayoutView="0" workbookViewId="0" topLeftCell="A574">
      <selection activeCell="I587" sqref="A1:I587"/>
    </sheetView>
  </sheetViews>
  <sheetFormatPr defaultColWidth="9.00390625" defaultRowHeight="15.75"/>
  <cols>
    <col min="1" max="1" width="45.125" style="0" customWidth="1"/>
    <col min="2" max="2" width="9.00390625" style="10" customWidth="1"/>
    <col min="3" max="3" width="14.50390625" style="0" customWidth="1"/>
    <col min="6" max="9" width="16.50390625" style="0" bestFit="1" customWidth="1"/>
    <col min="13" max="13" width="9.875" style="0" bestFit="1" customWidth="1"/>
  </cols>
  <sheetData>
    <row r="1" spans="1:20" ht="15.75" customHeight="1">
      <c r="A1" s="206" t="s">
        <v>2057</v>
      </c>
      <c r="B1" s="206" t="s">
        <v>2058</v>
      </c>
      <c r="C1" s="206" t="s">
        <v>2059</v>
      </c>
      <c r="D1" s="206" t="s">
        <v>2059</v>
      </c>
      <c r="E1" s="206" t="s">
        <v>26</v>
      </c>
      <c r="F1" s="113">
        <v>1</v>
      </c>
      <c r="G1" s="113">
        <v>1</v>
      </c>
      <c r="H1" s="113">
        <v>1</v>
      </c>
      <c r="I1" s="113">
        <v>1</v>
      </c>
      <c r="J1" s="209" t="s">
        <v>1928</v>
      </c>
      <c r="K1" s="209"/>
      <c r="L1" s="209"/>
      <c r="M1" s="209"/>
      <c r="N1" s="209"/>
      <c r="O1" s="209"/>
      <c r="P1" s="209"/>
      <c r="Q1" s="209"/>
      <c r="R1" s="209"/>
      <c r="S1" s="209"/>
      <c r="T1" s="209"/>
    </row>
    <row r="2" spans="1:13" ht="15.75">
      <c r="A2" s="10" t="s">
        <v>1146</v>
      </c>
      <c r="B2" s="174" t="s">
        <v>25</v>
      </c>
      <c r="C2" s="10" t="s">
        <v>26</v>
      </c>
      <c r="D2" s="10" t="s">
        <v>27</v>
      </c>
      <c r="E2" s="175" t="s">
        <v>26</v>
      </c>
      <c r="F2" s="176">
        <v>45858766356</v>
      </c>
      <c r="G2" s="176">
        <v>45063108662</v>
      </c>
      <c r="H2" s="176">
        <v>40646447778</v>
      </c>
      <c r="I2" s="176">
        <v>43856107598.66666</v>
      </c>
      <c r="K2" s="56" t="s">
        <v>1905</v>
      </c>
      <c r="M2" s="113">
        <v>0</v>
      </c>
    </row>
    <row r="3" spans="1:13" ht="15.75">
      <c r="A3" s="10" t="s">
        <v>1147</v>
      </c>
      <c r="B3" s="175" t="s">
        <v>20</v>
      </c>
      <c r="C3" s="10" t="s">
        <v>28</v>
      </c>
      <c r="D3" s="10" t="s">
        <v>29</v>
      </c>
      <c r="E3" s="175" t="s">
        <v>26</v>
      </c>
      <c r="F3" s="16">
        <v>848539841</v>
      </c>
      <c r="G3" s="16">
        <v>804897470</v>
      </c>
      <c r="H3" s="177">
        <v>770404934</v>
      </c>
      <c r="I3" s="176">
        <v>807947415</v>
      </c>
      <c r="J3" s="11" t="s">
        <v>1861</v>
      </c>
      <c r="K3" s="56" t="s">
        <v>1978</v>
      </c>
      <c r="M3" s="75">
        <v>0.025</v>
      </c>
    </row>
    <row r="4" spans="1:13" ht="15.75">
      <c r="A4" s="10" t="s">
        <v>1148</v>
      </c>
      <c r="B4" s="175" t="s">
        <v>21</v>
      </c>
      <c r="C4" s="10" t="s">
        <v>30</v>
      </c>
      <c r="D4" s="10" t="s">
        <v>29</v>
      </c>
      <c r="E4" s="175" t="s">
        <v>26</v>
      </c>
      <c r="F4" s="16">
        <v>15016404186</v>
      </c>
      <c r="G4" s="16">
        <v>15084255627</v>
      </c>
      <c r="H4" s="177">
        <v>11260548841</v>
      </c>
      <c r="I4" s="176">
        <v>13787069551.333334</v>
      </c>
      <c r="J4" s="11" t="s">
        <v>1862</v>
      </c>
      <c r="K4" s="56" t="s">
        <v>1870</v>
      </c>
      <c r="M4" s="76">
        <v>0.03</v>
      </c>
    </row>
    <row r="5" spans="1:13" ht="15.75">
      <c r="A5" s="10" t="s">
        <v>1149</v>
      </c>
      <c r="B5" s="175" t="s">
        <v>31</v>
      </c>
      <c r="C5" s="10" t="s">
        <v>32</v>
      </c>
      <c r="D5" s="10" t="s">
        <v>29</v>
      </c>
      <c r="E5" s="175" t="s">
        <v>26</v>
      </c>
      <c r="F5" s="16">
        <v>3655269183</v>
      </c>
      <c r="G5" s="16">
        <v>3529950859</v>
      </c>
      <c r="H5" s="177">
        <v>3500509702</v>
      </c>
      <c r="I5" s="176">
        <v>3561909914.6666665</v>
      </c>
      <c r="K5" s="56" t="s">
        <v>1871</v>
      </c>
      <c r="M5" s="76">
        <v>0.035</v>
      </c>
    </row>
    <row r="6" spans="1:13" ht="15.75">
      <c r="A6" s="10" t="s">
        <v>1150</v>
      </c>
      <c r="B6" s="175" t="s">
        <v>33</v>
      </c>
      <c r="C6" s="10" t="s">
        <v>34</v>
      </c>
      <c r="D6" s="10" t="s">
        <v>35</v>
      </c>
      <c r="E6" s="175" t="s">
        <v>26</v>
      </c>
      <c r="F6" s="16">
        <v>293136869</v>
      </c>
      <c r="G6" s="16">
        <v>264995973</v>
      </c>
      <c r="H6" s="177">
        <v>268204196</v>
      </c>
      <c r="I6" s="176">
        <v>275445679.3333333</v>
      </c>
      <c r="K6" s="56" t="s">
        <v>1872</v>
      </c>
      <c r="M6" s="76">
        <v>0.04</v>
      </c>
    </row>
    <row r="7" spans="1:11" ht="15.75">
      <c r="A7" s="10" t="s">
        <v>1151</v>
      </c>
      <c r="B7" s="175" t="s">
        <v>36</v>
      </c>
      <c r="C7" s="10" t="s">
        <v>37</v>
      </c>
      <c r="D7" s="10" t="s">
        <v>13</v>
      </c>
      <c r="E7" s="175" t="s">
        <v>26</v>
      </c>
      <c r="F7" s="16">
        <v>637881853</v>
      </c>
      <c r="G7" s="16">
        <v>635127504</v>
      </c>
      <c r="H7" s="177">
        <v>605448465</v>
      </c>
      <c r="I7" s="176">
        <v>626152607.3333334</v>
      </c>
      <c r="K7" s="56" t="s">
        <v>1873</v>
      </c>
    </row>
    <row r="8" spans="1:11" ht="15.75">
      <c r="A8" s="10" t="s">
        <v>1152</v>
      </c>
      <c r="B8" s="175" t="s">
        <v>38</v>
      </c>
      <c r="C8" s="10" t="s">
        <v>39</v>
      </c>
      <c r="D8" s="10" t="s">
        <v>29</v>
      </c>
      <c r="E8" s="175" t="s">
        <v>26</v>
      </c>
      <c r="F8" s="16">
        <v>55285714</v>
      </c>
      <c r="G8" s="16">
        <v>51373725</v>
      </c>
      <c r="H8" s="177">
        <v>51717953</v>
      </c>
      <c r="I8" s="176">
        <v>52792464</v>
      </c>
      <c r="K8" s="56" t="s">
        <v>1874</v>
      </c>
    </row>
    <row r="9" spans="1:11" ht="15.75">
      <c r="A9" s="10" t="s">
        <v>1153</v>
      </c>
      <c r="B9" s="175" t="s">
        <v>40</v>
      </c>
      <c r="C9" s="10" t="s">
        <v>41</v>
      </c>
      <c r="D9" s="10" t="s">
        <v>29</v>
      </c>
      <c r="E9" s="175" t="s">
        <v>26</v>
      </c>
      <c r="F9" s="16">
        <v>249769136</v>
      </c>
      <c r="G9" s="16">
        <v>235415078</v>
      </c>
      <c r="H9" s="177">
        <v>209745422</v>
      </c>
      <c r="I9" s="176">
        <v>231643212</v>
      </c>
      <c r="K9" s="56" t="s">
        <v>1875</v>
      </c>
    </row>
    <row r="10" spans="1:11" ht="15.75">
      <c r="A10" s="10" t="s">
        <v>1154</v>
      </c>
      <c r="B10" s="175" t="s">
        <v>42</v>
      </c>
      <c r="C10" s="10" t="s">
        <v>41</v>
      </c>
      <c r="D10" s="10" t="s">
        <v>13</v>
      </c>
      <c r="E10" s="175" t="s">
        <v>26</v>
      </c>
      <c r="F10" s="16">
        <v>4222768635</v>
      </c>
      <c r="G10" s="16">
        <v>4345228312</v>
      </c>
      <c r="H10" s="177">
        <v>4153080786</v>
      </c>
      <c r="I10" s="176">
        <v>4240359244.3333335</v>
      </c>
      <c r="K10" s="56" t="s">
        <v>1876</v>
      </c>
    </row>
    <row r="11" spans="1:11" ht="15.75">
      <c r="A11" s="10" t="s">
        <v>1155</v>
      </c>
      <c r="B11" s="175" t="s">
        <v>43</v>
      </c>
      <c r="C11" s="10" t="s">
        <v>44</v>
      </c>
      <c r="D11" s="10" t="s">
        <v>29</v>
      </c>
      <c r="E11" s="175" t="s">
        <v>26</v>
      </c>
      <c r="F11" s="16">
        <v>176088859</v>
      </c>
      <c r="G11" s="16">
        <v>171069406</v>
      </c>
      <c r="H11" s="177">
        <v>163238075</v>
      </c>
      <c r="I11" s="176">
        <v>170132113.33333334</v>
      </c>
      <c r="K11" s="57" t="s">
        <v>1877</v>
      </c>
    </row>
    <row r="12" spans="1:11" ht="15.75">
      <c r="A12" s="10" t="s">
        <v>1156</v>
      </c>
      <c r="B12" s="175" t="s">
        <v>45</v>
      </c>
      <c r="C12" s="10" t="s">
        <v>46</v>
      </c>
      <c r="D12" s="10" t="s">
        <v>35</v>
      </c>
      <c r="E12" s="175" t="s">
        <v>26</v>
      </c>
      <c r="F12" s="16">
        <v>179179132</v>
      </c>
      <c r="G12" s="16">
        <v>180436091</v>
      </c>
      <c r="H12" s="177">
        <v>167752139</v>
      </c>
      <c r="I12" s="176">
        <v>175789120.66666666</v>
      </c>
      <c r="K12" s="56" t="s">
        <v>1878</v>
      </c>
    </row>
    <row r="13" spans="1:11" ht="15.75">
      <c r="A13" s="10" t="s">
        <v>1157</v>
      </c>
      <c r="B13" s="175" t="s">
        <v>47</v>
      </c>
      <c r="C13" s="10" t="s">
        <v>48</v>
      </c>
      <c r="D13" s="10" t="s">
        <v>13</v>
      </c>
      <c r="E13" s="175" t="s">
        <v>26</v>
      </c>
      <c r="F13" s="16">
        <v>3245965747</v>
      </c>
      <c r="G13" s="16">
        <v>3088311086</v>
      </c>
      <c r="H13" s="177">
        <v>2991282320</v>
      </c>
      <c r="I13" s="176">
        <v>3108519717.6666665</v>
      </c>
      <c r="K13" s="56" t="s">
        <v>1879</v>
      </c>
    </row>
    <row r="14" spans="1:11" ht="15.75">
      <c r="A14" s="10" t="s">
        <v>1158</v>
      </c>
      <c r="B14" s="175" t="s">
        <v>49</v>
      </c>
      <c r="C14" s="10" t="s">
        <v>50</v>
      </c>
      <c r="D14" s="10" t="s">
        <v>13</v>
      </c>
      <c r="E14" s="175" t="s">
        <v>26</v>
      </c>
      <c r="F14" s="16">
        <v>2433324666</v>
      </c>
      <c r="G14" s="16">
        <v>2368702871</v>
      </c>
      <c r="H14" s="177">
        <v>2293427778</v>
      </c>
      <c r="I14" s="176">
        <v>2365151771.6666665</v>
      </c>
      <c r="K14" s="56" t="s">
        <v>1880</v>
      </c>
    </row>
    <row r="15" spans="1:11" ht="15.75">
      <c r="A15" s="10" t="s">
        <v>1159</v>
      </c>
      <c r="B15" s="175" t="s">
        <v>51</v>
      </c>
      <c r="C15" s="10" t="s">
        <v>52</v>
      </c>
      <c r="D15" s="10" t="s">
        <v>53</v>
      </c>
      <c r="E15" s="175" t="s">
        <v>26</v>
      </c>
      <c r="F15" s="16">
        <v>1367021767</v>
      </c>
      <c r="G15" s="16">
        <v>1312072818</v>
      </c>
      <c r="H15" s="177">
        <v>1315215979</v>
      </c>
      <c r="I15" s="176">
        <v>1331436854.6666667</v>
      </c>
      <c r="K15" s="56" t="s">
        <v>1881</v>
      </c>
    </row>
    <row r="16" spans="1:11" ht="15.75">
      <c r="A16" s="10" t="s">
        <v>1160</v>
      </c>
      <c r="B16" s="175" t="s">
        <v>54</v>
      </c>
      <c r="C16" s="10" t="s">
        <v>55</v>
      </c>
      <c r="D16" s="10" t="s">
        <v>29</v>
      </c>
      <c r="E16" s="175" t="s">
        <v>26</v>
      </c>
      <c r="F16" s="16">
        <v>1058617347</v>
      </c>
      <c r="G16" s="16">
        <v>1020330234</v>
      </c>
      <c r="H16" s="177">
        <v>1019633515</v>
      </c>
      <c r="I16" s="176">
        <v>1032860365.3333334</v>
      </c>
      <c r="K16" s="56" t="s">
        <v>1882</v>
      </c>
    </row>
    <row r="17" spans="1:11" ht="15.75">
      <c r="A17" s="10" t="s">
        <v>1161</v>
      </c>
      <c r="B17" s="175" t="s">
        <v>56</v>
      </c>
      <c r="C17" s="10" t="s">
        <v>57</v>
      </c>
      <c r="D17" s="10" t="s">
        <v>35</v>
      </c>
      <c r="E17" s="175" t="s">
        <v>26</v>
      </c>
      <c r="F17" s="16">
        <v>1973007779</v>
      </c>
      <c r="G17" s="16">
        <v>1921942863</v>
      </c>
      <c r="H17" s="177">
        <v>1874292596</v>
      </c>
      <c r="I17" s="176">
        <v>1923081079.3333333</v>
      </c>
      <c r="K17" s="56" t="s">
        <v>1883</v>
      </c>
    </row>
    <row r="18" spans="1:11" ht="15.75">
      <c r="A18" s="10" t="s">
        <v>1162</v>
      </c>
      <c r="B18" s="175" t="s">
        <v>58</v>
      </c>
      <c r="C18" s="10" t="s">
        <v>59</v>
      </c>
      <c r="D18" s="10" t="s">
        <v>29</v>
      </c>
      <c r="E18" s="175" t="s">
        <v>26</v>
      </c>
      <c r="F18" s="16">
        <v>3848256625</v>
      </c>
      <c r="G18" s="16">
        <v>3846187493</v>
      </c>
      <c r="H18" s="177">
        <v>3858122880</v>
      </c>
      <c r="I18" s="176">
        <v>3850855666</v>
      </c>
      <c r="J18" s="113" t="str">
        <f>"Attached is the financial disclosure documents. I also made sure to attach my bond ordinance to the email. I, "&amp;summary!K9&amp;" -Chief Financial Officer of "&amp;summary!K6&amp;", Certify that all information included in this email is accurate."</f>
        <v>Attached is the financial disclosure documents. I also made sure to attach my bond ordinance to the email. I, THOMAS J CARRO -Chief Financial Officer of 1026 West Amwell Township - County of Hunterdon, Certify that all information included in this email is accurate.</v>
      </c>
      <c r="K18" s="56" t="s">
        <v>1783</v>
      </c>
    </row>
    <row r="19" spans="1:9" ht="15.75">
      <c r="A19" s="10" t="s">
        <v>1163</v>
      </c>
      <c r="B19" s="175" t="s">
        <v>60</v>
      </c>
      <c r="C19" s="10" t="s">
        <v>61</v>
      </c>
      <c r="D19" s="10" t="s">
        <v>13</v>
      </c>
      <c r="E19" s="175" t="s">
        <v>26</v>
      </c>
      <c r="F19" s="16">
        <v>528255515</v>
      </c>
      <c r="G19" s="16">
        <v>488173761</v>
      </c>
      <c r="H19" s="177">
        <v>475194607</v>
      </c>
      <c r="I19" s="176">
        <v>497207961</v>
      </c>
    </row>
    <row r="20" spans="1:9" ht="15.75">
      <c r="A20" s="10" t="s">
        <v>1164</v>
      </c>
      <c r="B20" s="175" t="s">
        <v>62</v>
      </c>
      <c r="C20" s="10" t="s">
        <v>63</v>
      </c>
      <c r="D20" s="10" t="s">
        <v>29</v>
      </c>
      <c r="E20" s="175" t="s">
        <v>26</v>
      </c>
      <c r="F20" s="16">
        <v>939530001</v>
      </c>
      <c r="G20" s="16">
        <v>911183278</v>
      </c>
      <c r="H20" s="177">
        <v>971354327</v>
      </c>
      <c r="I20" s="176">
        <v>940689202</v>
      </c>
    </row>
    <row r="21" spans="1:9" ht="15.75">
      <c r="A21" s="10" t="s">
        <v>1165</v>
      </c>
      <c r="B21" s="175" t="s">
        <v>64</v>
      </c>
      <c r="C21" s="10" t="s">
        <v>65</v>
      </c>
      <c r="D21" s="10" t="s">
        <v>29</v>
      </c>
      <c r="E21" s="175" t="s">
        <v>26</v>
      </c>
      <c r="F21" s="16">
        <v>1040766740</v>
      </c>
      <c r="G21" s="16">
        <v>955565680</v>
      </c>
      <c r="H21" s="177">
        <v>862827275</v>
      </c>
      <c r="I21" s="176">
        <v>953053231.6666666</v>
      </c>
    </row>
    <row r="22" spans="1:9" ht="15.75">
      <c r="A22" s="10" t="s">
        <v>1166</v>
      </c>
      <c r="B22" s="175" t="s">
        <v>66</v>
      </c>
      <c r="C22" s="10" t="s">
        <v>67</v>
      </c>
      <c r="D22" s="10" t="s">
        <v>29</v>
      </c>
      <c r="E22" s="175" t="s">
        <v>26</v>
      </c>
      <c r="F22" s="16">
        <v>134799930</v>
      </c>
      <c r="G22" s="16">
        <v>129048524</v>
      </c>
      <c r="H22" s="177">
        <v>131778955</v>
      </c>
      <c r="I22" s="176">
        <v>131875803</v>
      </c>
    </row>
    <row r="23" spans="1:9" ht="15.75">
      <c r="A23" s="10" t="s">
        <v>1167</v>
      </c>
      <c r="B23" s="175" t="s">
        <v>68</v>
      </c>
      <c r="C23" s="10" t="s">
        <v>69</v>
      </c>
      <c r="D23" s="10" t="s">
        <v>29</v>
      </c>
      <c r="E23" s="175" t="s">
        <v>26</v>
      </c>
      <c r="F23" s="16">
        <v>1293690436</v>
      </c>
      <c r="G23" s="16">
        <v>1161592466</v>
      </c>
      <c r="H23" s="177">
        <v>1176489258</v>
      </c>
      <c r="I23" s="176">
        <v>1210590720</v>
      </c>
    </row>
    <row r="24" spans="1:9" ht="15.75">
      <c r="A24" s="10" t="s">
        <v>1168</v>
      </c>
      <c r="B24" s="175" t="s">
        <v>70</v>
      </c>
      <c r="C24" s="10" t="s">
        <v>71</v>
      </c>
      <c r="D24" s="10" t="s">
        <v>29</v>
      </c>
      <c r="E24" s="175" t="s">
        <v>26</v>
      </c>
      <c r="F24" s="16">
        <v>2501087562</v>
      </c>
      <c r="G24" s="16">
        <v>2399150258</v>
      </c>
      <c r="H24" s="177">
        <v>2364849048</v>
      </c>
      <c r="I24" s="176">
        <v>2421695622.6666665</v>
      </c>
    </row>
    <row r="25" spans="1:9" ht="15.75">
      <c r="A25" s="10" t="s">
        <v>1169</v>
      </c>
      <c r="B25" s="175" t="s">
        <v>72</v>
      </c>
      <c r="C25" s="10" t="s">
        <v>73</v>
      </c>
      <c r="D25" s="10" t="s">
        <v>13</v>
      </c>
      <c r="E25" s="175" t="s">
        <v>26</v>
      </c>
      <c r="F25" s="16">
        <v>160118833</v>
      </c>
      <c r="G25" s="16">
        <v>158097285</v>
      </c>
      <c r="H25" s="177">
        <v>161328727</v>
      </c>
      <c r="I25" s="176">
        <v>159848281.66666666</v>
      </c>
    </row>
    <row r="26" spans="1:9" ht="15.75">
      <c r="A26" s="10" t="s">
        <v>1170</v>
      </c>
      <c r="B26" s="174" t="s">
        <v>74</v>
      </c>
      <c r="C26" s="10" t="s">
        <v>75</v>
      </c>
      <c r="D26" s="10" t="s">
        <v>27</v>
      </c>
      <c r="E26" s="175" t="s">
        <v>75</v>
      </c>
      <c r="F26" s="176">
        <v>165069528212</v>
      </c>
      <c r="G26" s="176">
        <v>161479661931</v>
      </c>
      <c r="H26" s="176">
        <v>163447382133</v>
      </c>
      <c r="I26" s="176">
        <v>163332190758.66675</v>
      </c>
    </row>
    <row r="27" spans="1:9" ht="15.75">
      <c r="A27" s="10" t="s">
        <v>1171</v>
      </c>
      <c r="B27" s="175" t="s">
        <v>76</v>
      </c>
      <c r="C27" s="10" t="s">
        <v>77</v>
      </c>
      <c r="D27" s="10" t="s">
        <v>35</v>
      </c>
      <c r="E27" s="175" t="s">
        <v>75</v>
      </c>
      <c r="F27" s="16">
        <v>1664355493</v>
      </c>
      <c r="G27" s="16">
        <v>1648173703</v>
      </c>
      <c r="H27" s="177">
        <v>1685670025</v>
      </c>
      <c r="I27" s="176">
        <v>1666066407</v>
      </c>
    </row>
    <row r="28" spans="1:9" ht="15.75">
      <c r="A28" s="10" t="s">
        <v>1172</v>
      </c>
      <c r="B28" s="175" t="s">
        <v>78</v>
      </c>
      <c r="C28" s="10" t="s">
        <v>79</v>
      </c>
      <c r="D28" s="10" t="s">
        <v>35</v>
      </c>
      <c r="E28" s="175" t="s">
        <v>75</v>
      </c>
      <c r="F28" s="16">
        <v>2278608298</v>
      </c>
      <c r="G28" s="16">
        <v>2320129409</v>
      </c>
      <c r="H28" s="177">
        <v>2444644594</v>
      </c>
      <c r="I28" s="176">
        <v>2347794100.3333335</v>
      </c>
    </row>
    <row r="29" spans="1:9" ht="15.75">
      <c r="A29" s="10" t="s">
        <v>1173</v>
      </c>
      <c r="B29" s="175" t="s">
        <v>80</v>
      </c>
      <c r="C29" s="10" t="s">
        <v>81</v>
      </c>
      <c r="D29" s="10" t="s">
        <v>35</v>
      </c>
      <c r="E29" s="175" t="s">
        <v>75</v>
      </c>
      <c r="F29" s="16">
        <v>2661249649</v>
      </c>
      <c r="G29" s="16">
        <v>2559898545</v>
      </c>
      <c r="H29" s="177">
        <v>2678290624</v>
      </c>
      <c r="I29" s="176">
        <v>2633146272.6666665</v>
      </c>
    </row>
    <row r="30" spans="1:9" ht="15.75">
      <c r="A30" s="10" t="s">
        <v>1174</v>
      </c>
      <c r="B30" s="175" t="s">
        <v>82</v>
      </c>
      <c r="C30" s="10" t="s">
        <v>83</v>
      </c>
      <c r="D30" s="10" t="s">
        <v>35</v>
      </c>
      <c r="E30" s="175" t="s">
        <v>75</v>
      </c>
      <c r="F30" s="16">
        <v>765614900</v>
      </c>
      <c r="G30" s="16">
        <v>716721207</v>
      </c>
      <c r="H30" s="177">
        <v>703053649</v>
      </c>
      <c r="I30" s="176">
        <v>728463252</v>
      </c>
    </row>
    <row r="31" spans="1:9" ht="15.75">
      <c r="A31" s="10" t="s">
        <v>1175</v>
      </c>
      <c r="B31" s="175" t="s">
        <v>84</v>
      </c>
      <c r="C31" s="10" t="s">
        <v>85</v>
      </c>
      <c r="D31" s="10" t="s">
        <v>35</v>
      </c>
      <c r="E31" s="175" t="s">
        <v>75</v>
      </c>
      <c r="F31" s="16">
        <v>1985814074</v>
      </c>
      <c r="G31" s="16">
        <v>1895811205</v>
      </c>
      <c r="H31" s="177">
        <v>2053521359</v>
      </c>
      <c r="I31" s="176">
        <v>1978382212.6666667</v>
      </c>
    </row>
    <row r="32" spans="1:9" ht="15.75">
      <c r="A32" s="10" t="s">
        <v>1176</v>
      </c>
      <c r="B32" s="175" t="s">
        <v>86</v>
      </c>
      <c r="C32" s="10" t="s">
        <v>87</v>
      </c>
      <c r="D32" s="10" t="s">
        <v>35</v>
      </c>
      <c r="E32" s="175" t="s">
        <v>75</v>
      </c>
      <c r="F32" s="16">
        <v>2960582945</v>
      </c>
      <c r="G32" s="16">
        <v>2883532313</v>
      </c>
      <c r="H32" s="177">
        <v>2892159654</v>
      </c>
      <c r="I32" s="176">
        <v>2912091637.3333335</v>
      </c>
    </row>
    <row r="33" spans="1:9" ht="15.75">
      <c r="A33" s="10" t="s">
        <v>1177</v>
      </c>
      <c r="B33" s="175" t="s">
        <v>88</v>
      </c>
      <c r="C33" s="10" t="s">
        <v>89</v>
      </c>
      <c r="D33" s="10" t="s">
        <v>35</v>
      </c>
      <c r="E33" s="175" t="s">
        <v>75</v>
      </c>
      <c r="F33" s="16">
        <v>2024873494</v>
      </c>
      <c r="G33" s="16">
        <v>2016338498</v>
      </c>
      <c r="H33" s="177">
        <v>2094458996</v>
      </c>
      <c r="I33" s="176">
        <v>2045223662.6666667</v>
      </c>
    </row>
    <row r="34" spans="1:9" ht="15.75">
      <c r="A34" s="10" t="s">
        <v>1178</v>
      </c>
      <c r="B34" s="175" t="s">
        <v>90</v>
      </c>
      <c r="C34" s="10" t="s">
        <v>91</v>
      </c>
      <c r="D34" s="10" t="s">
        <v>35</v>
      </c>
      <c r="E34" s="175" t="s">
        <v>75</v>
      </c>
      <c r="F34" s="16">
        <v>2073826192</v>
      </c>
      <c r="G34" s="16">
        <v>2001303461</v>
      </c>
      <c r="H34" s="177">
        <v>2077849831</v>
      </c>
      <c r="I34" s="176">
        <v>2050993161.3333333</v>
      </c>
    </row>
    <row r="35" spans="1:9" ht="15.75">
      <c r="A35" s="10" t="s">
        <v>1179</v>
      </c>
      <c r="B35" s="175" t="s">
        <v>92</v>
      </c>
      <c r="C35" s="10" t="s">
        <v>93</v>
      </c>
      <c r="D35" s="10" t="s">
        <v>35</v>
      </c>
      <c r="E35" s="175" t="s">
        <v>75</v>
      </c>
      <c r="F35" s="16">
        <v>1373070970</v>
      </c>
      <c r="G35" s="16">
        <v>1408884265</v>
      </c>
      <c r="H35" s="177">
        <v>1489954364</v>
      </c>
      <c r="I35" s="176">
        <v>1423969866.3333333</v>
      </c>
    </row>
    <row r="36" spans="1:9" ht="15.75">
      <c r="A36" s="10" t="s">
        <v>1180</v>
      </c>
      <c r="B36" s="175" t="s">
        <v>94</v>
      </c>
      <c r="C36" s="10" t="s">
        <v>95</v>
      </c>
      <c r="D36" s="10" t="s">
        <v>35</v>
      </c>
      <c r="E36" s="175" t="s">
        <v>75</v>
      </c>
      <c r="F36" s="16">
        <v>1920383646</v>
      </c>
      <c r="G36" s="16">
        <v>1856081006</v>
      </c>
      <c r="H36" s="177">
        <v>1819882529</v>
      </c>
      <c r="I36" s="176">
        <v>1865449060.3333333</v>
      </c>
    </row>
    <row r="37" spans="1:9" ht="15.75">
      <c r="A37" s="10" t="s">
        <v>1181</v>
      </c>
      <c r="B37" s="175" t="s">
        <v>96</v>
      </c>
      <c r="C37" s="10" t="s">
        <v>97</v>
      </c>
      <c r="D37" s="10" t="s">
        <v>35</v>
      </c>
      <c r="E37" s="175" t="s">
        <v>75</v>
      </c>
      <c r="F37" s="16">
        <v>2143235953</v>
      </c>
      <c r="G37" s="16">
        <v>2038983582</v>
      </c>
      <c r="H37" s="177">
        <v>2082226124</v>
      </c>
      <c r="I37" s="176">
        <v>2088148553</v>
      </c>
    </row>
    <row r="38" spans="1:9" ht="15.75">
      <c r="A38" s="10" t="s">
        <v>1182</v>
      </c>
      <c r="B38" s="175" t="s">
        <v>98</v>
      </c>
      <c r="C38" s="10" t="s">
        <v>99</v>
      </c>
      <c r="D38" s="10" t="s">
        <v>35</v>
      </c>
      <c r="E38" s="175" t="s">
        <v>75</v>
      </c>
      <c r="F38" s="16">
        <v>1961668902</v>
      </c>
      <c r="G38" s="16">
        <v>1923829035</v>
      </c>
      <c r="H38" s="177">
        <v>2155941300</v>
      </c>
      <c r="I38" s="176">
        <v>2013813079</v>
      </c>
    </row>
    <row r="39" spans="1:9" ht="15.75">
      <c r="A39" s="10" t="s">
        <v>1183</v>
      </c>
      <c r="B39" s="175" t="s">
        <v>100</v>
      </c>
      <c r="C39" s="10" t="s">
        <v>101</v>
      </c>
      <c r="D39" s="10" t="s">
        <v>35</v>
      </c>
      <c r="E39" s="175" t="s">
        <v>75</v>
      </c>
      <c r="F39" s="16">
        <v>2988060345</v>
      </c>
      <c r="G39" s="16">
        <v>2898409126</v>
      </c>
      <c r="H39" s="177">
        <v>2970615918</v>
      </c>
      <c r="I39" s="176">
        <v>2952361796.3333335</v>
      </c>
    </row>
    <row r="40" spans="1:9" ht="15.75">
      <c r="A40" s="10" t="s">
        <v>1184</v>
      </c>
      <c r="B40" s="175" t="s">
        <v>102</v>
      </c>
      <c r="C40" s="10" t="s">
        <v>103</v>
      </c>
      <c r="D40" s="10" t="s">
        <v>35</v>
      </c>
      <c r="E40" s="175" t="s">
        <v>75</v>
      </c>
      <c r="F40" s="16">
        <v>1272682184</v>
      </c>
      <c r="G40" s="16">
        <v>1246330211</v>
      </c>
      <c r="H40" s="177">
        <v>1228235638</v>
      </c>
      <c r="I40" s="176">
        <v>1249082677.6666667</v>
      </c>
    </row>
    <row r="41" spans="1:9" ht="15.75">
      <c r="A41" s="10" t="s">
        <v>1185</v>
      </c>
      <c r="B41" s="175" t="s">
        <v>104</v>
      </c>
      <c r="C41" s="10" t="s">
        <v>105</v>
      </c>
      <c r="D41" s="10" t="s">
        <v>29</v>
      </c>
      <c r="E41" s="175" t="s">
        <v>75</v>
      </c>
      <c r="F41" s="16">
        <v>4870579531</v>
      </c>
      <c r="G41" s="16">
        <v>4710853762</v>
      </c>
      <c r="H41" s="177">
        <v>4668235256</v>
      </c>
      <c r="I41" s="176">
        <v>4749889516.333333</v>
      </c>
    </row>
    <row r="42" spans="1:9" ht="15.75">
      <c r="A42" s="10" t="s">
        <v>1186</v>
      </c>
      <c r="B42" s="175" t="s">
        <v>106</v>
      </c>
      <c r="C42" s="10" t="s">
        <v>107</v>
      </c>
      <c r="D42" s="10" t="s">
        <v>35</v>
      </c>
      <c r="E42" s="175" t="s">
        <v>75</v>
      </c>
      <c r="F42" s="16">
        <v>3226192802</v>
      </c>
      <c r="G42" s="16">
        <v>3146986137</v>
      </c>
      <c r="H42" s="177">
        <v>3189178629</v>
      </c>
      <c r="I42" s="176">
        <v>3187452522.6666665</v>
      </c>
    </row>
    <row r="43" spans="1:9" ht="15.75">
      <c r="A43" s="10" t="s">
        <v>1187</v>
      </c>
      <c r="B43" s="175" t="s">
        <v>108</v>
      </c>
      <c r="C43" s="10" t="s">
        <v>109</v>
      </c>
      <c r="D43" s="10" t="s">
        <v>35</v>
      </c>
      <c r="E43" s="175" t="s">
        <v>75</v>
      </c>
      <c r="F43" s="16">
        <v>4506146456</v>
      </c>
      <c r="G43" s="16">
        <v>4397022210</v>
      </c>
      <c r="H43" s="177">
        <v>4469782289</v>
      </c>
      <c r="I43" s="176">
        <v>4457650318.333333</v>
      </c>
    </row>
    <row r="44" spans="1:9" ht="15.75">
      <c r="A44" s="10" t="s">
        <v>1188</v>
      </c>
      <c r="B44" s="175" t="s">
        <v>110</v>
      </c>
      <c r="C44" s="10" t="s">
        <v>111</v>
      </c>
      <c r="D44" s="10" t="s">
        <v>35</v>
      </c>
      <c r="E44" s="175" t="s">
        <v>75</v>
      </c>
      <c r="F44" s="16">
        <v>1134782335</v>
      </c>
      <c r="G44" s="16">
        <v>1088312055</v>
      </c>
      <c r="H44" s="177">
        <v>1111156875</v>
      </c>
      <c r="I44" s="176">
        <v>1111417088.3333333</v>
      </c>
    </row>
    <row r="45" spans="1:9" ht="15.75">
      <c r="A45" s="10" t="s">
        <v>1189</v>
      </c>
      <c r="B45" s="175" t="s">
        <v>112</v>
      </c>
      <c r="C45" s="10" t="s">
        <v>113</v>
      </c>
      <c r="D45" s="10" t="s">
        <v>35</v>
      </c>
      <c r="E45" s="175" t="s">
        <v>75</v>
      </c>
      <c r="F45" s="16">
        <v>6412108611</v>
      </c>
      <c r="G45" s="16">
        <v>6401239211</v>
      </c>
      <c r="H45" s="177">
        <v>6641696390</v>
      </c>
      <c r="I45" s="176">
        <v>6485014737.333333</v>
      </c>
    </row>
    <row r="46" spans="1:9" ht="15.75">
      <c r="A46" s="10" t="s">
        <v>1190</v>
      </c>
      <c r="B46" s="175" t="s">
        <v>114</v>
      </c>
      <c r="C46" s="10" t="s">
        <v>115</v>
      </c>
      <c r="D46" s="10" t="s">
        <v>35</v>
      </c>
      <c r="E46" s="175" t="s">
        <v>75</v>
      </c>
      <c r="F46" s="16">
        <v>4336273740</v>
      </c>
      <c r="G46" s="16">
        <v>4240644894</v>
      </c>
      <c r="H46" s="177">
        <v>4342182615</v>
      </c>
      <c r="I46" s="176">
        <v>4306367083</v>
      </c>
    </row>
    <row r="47" spans="1:9" ht="15.75">
      <c r="A47" s="10" t="s">
        <v>1191</v>
      </c>
      <c r="B47" s="175" t="s">
        <v>116</v>
      </c>
      <c r="C47" s="10" t="s">
        <v>117</v>
      </c>
      <c r="D47" s="10" t="s">
        <v>29</v>
      </c>
      <c r="E47" s="175" t="s">
        <v>75</v>
      </c>
      <c r="F47" s="16">
        <v>2121462005</v>
      </c>
      <c r="G47" s="16">
        <v>2111117671</v>
      </c>
      <c r="H47" s="177">
        <v>2116339387</v>
      </c>
      <c r="I47" s="176">
        <v>2116306354.3333333</v>
      </c>
    </row>
    <row r="48" spans="1:9" ht="15.75">
      <c r="A48" s="10" t="s">
        <v>1192</v>
      </c>
      <c r="B48" s="175" t="s">
        <v>118</v>
      </c>
      <c r="C48" s="10" t="s">
        <v>119</v>
      </c>
      <c r="D48" s="10" t="s">
        <v>35</v>
      </c>
      <c r="E48" s="175" t="s">
        <v>75</v>
      </c>
      <c r="F48" s="16">
        <v>2462663057</v>
      </c>
      <c r="G48" s="16">
        <v>2428014242</v>
      </c>
      <c r="H48" s="177">
        <v>2458511459</v>
      </c>
      <c r="I48" s="176">
        <v>2449729586</v>
      </c>
    </row>
    <row r="49" spans="1:9" ht="15.75">
      <c r="A49" s="10" t="s">
        <v>1193</v>
      </c>
      <c r="B49" s="175" t="s">
        <v>120</v>
      </c>
      <c r="C49" s="10" t="s">
        <v>121</v>
      </c>
      <c r="D49" s="10" t="s">
        <v>29</v>
      </c>
      <c r="E49" s="175" t="s">
        <v>75</v>
      </c>
      <c r="F49" s="16">
        <v>5581625107</v>
      </c>
      <c r="G49" s="16">
        <v>5253232229</v>
      </c>
      <c r="H49" s="177">
        <v>5537500516</v>
      </c>
      <c r="I49" s="176">
        <v>5457452617.333333</v>
      </c>
    </row>
    <row r="50" spans="1:9" ht="15.75">
      <c r="A50" s="10" t="s">
        <v>1194</v>
      </c>
      <c r="B50" s="175" t="s">
        <v>122</v>
      </c>
      <c r="C50" s="10" t="s">
        <v>123</v>
      </c>
      <c r="D50" s="10" t="s">
        <v>35</v>
      </c>
      <c r="E50" s="175" t="s">
        <v>75</v>
      </c>
      <c r="F50" s="16">
        <v>948701847</v>
      </c>
      <c r="G50" s="16">
        <v>941139291</v>
      </c>
      <c r="H50" s="177">
        <v>957954784</v>
      </c>
      <c r="I50" s="176">
        <v>949265307.3333334</v>
      </c>
    </row>
    <row r="51" spans="1:9" ht="15.75">
      <c r="A51" s="10" t="s">
        <v>1195</v>
      </c>
      <c r="B51" s="175" t="s">
        <v>124</v>
      </c>
      <c r="C51" s="10" t="s">
        <v>125</v>
      </c>
      <c r="D51" s="10" t="s">
        <v>35</v>
      </c>
      <c r="E51" s="175" t="s">
        <v>75</v>
      </c>
      <c r="F51" s="16">
        <v>1705602186</v>
      </c>
      <c r="G51" s="16">
        <v>1668457852</v>
      </c>
      <c r="H51" s="177">
        <v>1759402042</v>
      </c>
      <c r="I51" s="176">
        <v>1711154026.6666667</v>
      </c>
    </row>
    <row r="52" spans="1:9" ht="15.75">
      <c r="A52" s="10" t="s">
        <v>1196</v>
      </c>
      <c r="B52" s="175" t="s">
        <v>126</v>
      </c>
      <c r="C52" s="10" t="s">
        <v>127</v>
      </c>
      <c r="D52" s="10" t="s">
        <v>35</v>
      </c>
      <c r="E52" s="175" t="s">
        <v>75</v>
      </c>
      <c r="F52" s="16">
        <v>987507635</v>
      </c>
      <c r="G52" s="16">
        <v>927696860</v>
      </c>
      <c r="H52" s="177">
        <v>948861467</v>
      </c>
      <c r="I52" s="176">
        <v>954688654</v>
      </c>
    </row>
    <row r="53" spans="1:9" ht="15.75">
      <c r="A53" s="10" t="s">
        <v>1197</v>
      </c>
      <c r="B53" s="175" t="s">
        <v>128</v>
      </c>
      <c r="C53" s="10" t="s">
        <v>129</v>
      </c>
      <c r="D53" s="10" t="s">
        <v>35</v>
      </c>
      <c r="E53" s="175" t="s">
        <v>75</v>
      </c>
      <c r="F53" s="16">
        <v>1835742047</v>
      </c>
      <c r="G53" s="16">
        <v>1802729245</v>
      </c>
      <c r="H53" s="177">
        <v>1768339867</v>
      </c>
      <c r="I53" s="176">
        <v>1802270386.3333333</v>
      </c>
    </row>
    <row r="54" spans="1:9" ht="15.75">
      <c r="A54" s="10" t="s">
        <v>1198</v>
      </c>
      <c r="B54" s="175" t="s">
        <v>130</v>
      </c>
      <c r="C54" s="10" t="s">
        <v>131</v>
      </c>
      <c r="D54" s="10" t="s">
        <v>35</v>
      </c>
      <c r="E54" s="175" t="s">
        <v>75</v>
      </c>
      <c r="F54" s="16">
        <v>1243478760</v>
      </c>
      <c r="G54" s="16">
        <v>1232444957</v>
      </c>
      <c r="H54" s="177">
        <v>1254277316</v>
      </c>
      <c r="I54" s="176">
        <v>1243400344.3333333</v>
      </c>
    </row>
    <row r="55" spans="1:9" ht="15.75">
      <c r="A55" s="10" t="s">
        <v>1199</v>
      </c>
      <c r="B55" s="175" t="s">
        <v>132</v>
      </c>
      <c r="C55" s="10" t="s">
        <v>133</v>
      </c>
      <c r="D55" s="10" t="s">
        <v>35</v>
      </c>
      <c r="E55" s="175" t="s">
        <v>75</v>
      </c>
      <c r="F55" s="16">
        <v>1289205362</v>
      </c>
      <c r="G55" s="16">
        <v>1285749783</v>
      </c>
      <c r="H55" s="177">
        <v>1289832471</v>
      </c>
      <c r="I55" s="176">
        <v>1288262538.6666667</v>
      </c>
    </row>
    <row r="56" spans="1:9" ht="15.75">
      <c r="A56" s="10" t="s">
        <v>1200</v>
      </c>
      <c r="B56" s="175" t="s">
        <v>134</v>
      </c>
      <c r="C56" s="10" t="s">
        <v>135</v>
      </c>
      <c r="D56" s="10" t="s">
        <v>35</v>
      </c>
      <c r="E56" s="175" t="s">
        <v>75</v>
      </c>
      <c r="F56" s="16">
        <v>1319462529</v>
      </c>
      <c r="G56" s="16">
        <v>1202628945</v>
      </c>
      <c r="H56" s="177">
        <v>1087141567</v>
      </c>
      <c r="I56" s="176">
        <v>1203077680.3333333</v>
      </c>
    </row>
    <row r="57" spans="1:9" ht="15.75">
      <c r="A57" s="10" t="s">
        <v>1201</v>
      </c>
      <c r="B57" s="175" t="s">
        <v>136</v>
      </c>
      <c r="C57" s="10" t="s">
        <v>137</v>
      </c>
      <c r="D57" s="10" t="s">
        <v>35</v>
      </c>
      <c r="E57" s="175" t="s">
        <v>75</v>
      </c>
      <c r="F57" s="16">
        <v>2087389509</v>
      </c>
      <c r="G57" s="16">
        <v>1971524748</v>
      </c>
      <c r="H57" s="177">
        <v>2059542182</v>
      </c>
      <c r="I57" s="176">
        <v>2039485479.6666667</v>
      </c>
    </row>
    <row r="58" spans="1:9" ht="15.75">
      <c r="A58" s="10" t="s">
        <v>1202</v>
      </c>
      <c r="B58" s="175" t="s">
        <v>138</v>
      </c>
      <c r="C58" s="10" t="s">
        <v>139</v>
      </c>
      <c r="D58" s="10" t="s">
        <v>13</v>
      </c>
      <c r="E58" s="175" t="s">
        <v>75</v>
      </c>
      <c r="F58" s="16">
        <v>2802285760</v>
      </c>
      <c r="G58" s="16">
        <v>2729071134</v>
      </c>
      <c r="H58" s="177">
        <v>2619248449</v>
      </c>
      <c r="I58" s="176">
        <v>2716868447.6666665</v>
      </c>
    </row>
    <row r="59" spans="1:9" ht="15.75">
      <c r="A59" s="10" t="s">
        <v>1203</v>
      </c>
      <c r="B59" s="175" t="s">
        <v>140</v>
      </c>
      <c r="C59" s="10" t="s">
        <v>141</v>
      </c>
      <c r="D59" s="10" t="s">
        <v>13</v>
      </c>
      <c r="E59" s="175" t="s">
        <v>75</v>
      </c>
      <c r="F59" s="16">
        <v>6213965261</v>
      </c>
      <c r="G59" s="16">
        <v>5883744780</v>
      </c>
      <c r="H59" s="177">
        <v>5946416980</v>
      </c>
      <c r="I59" s="176">
        <v>6014709007</v>
      </c>
    </row>
    <row r="60" spans="1:9" ht="15.75">
      <c r="A60" s="10" t="s">
        <v>1204</v>
      </c>
      <c r="B60" s="175" t="s">
        <v>142</v>
      </c>
      <c r="C60" s="10" t="s">
        <v>143</v>
      </c>
      <c r="D60" s="10" t="s">
        <v>35</v>
      </c>
      <c r="E60" s="175" t="s">
        <v>75</v>
      </c>
      <c r="F60" s="16">
        <v>1278852129</v>
      </c>
      <c r="G60" s="16">
        <v>1230670555</v>
      </c>
      <c r="H60" s="177">
        <v>1262821638</v>
      </c>
      <c r="I60" s="176">
        <v>1257448107.3333333</v>
      </c>
    </row>
    <row r="61" spans="1:9" ht="15.75">
      <c r="A61" s="10" t="s">
        <v>1205</v>
      </c>
      <c r="B61" s="175" t="s">
        <v>144</v>
      </c>
      <c r="C61" s="10" t="s">
        <v>145</v>
      </c>
      <c r="D61" s="10" t="s">
        <v>35</v>
      </c>
      <c r="E61" s="175" t="s">
        <v>75</v>
      </c>
      <c r="F61" s="16">
        <v>1183668599</v>
      </c>
      <c r="G61" s="16">
        <v>1129873455</v>
      </c>
      <c r="H61" s="177">
        <v>1151607247</v>
      </c>
      <c r="I61" s="176">
        <v>1155049767</v>
      </c>
    </row>
    <row r="62" spans="1:9" ht="15.75">
      <c r="A62" s="10" t="s">
        <v>1206</v>
      </c>
      <c r="B62" s="175" t="s">
        <v>146</v>
      </c>
      <c r="C62" s="10" t="s">
        <v>147</v>
      </c>
      <c r="D62" s="10" t="s">
        <v>35</v>
      </c>
      <c r="E62" s="175" t="s">
        <v>75</v>
      </c>
      <c r="F62" s="16">
        <v>2316479250</v>
      </c>
      <c r="G62" s="16">
        <v>2263537985</v>
      </c>
      <c r="H62" s="177">
        <v>2200320215</v>
      </c>
      <c r="I62" s="176">
        <v>2260112483.3333335</v>
      </c>
    </row>
    <row r="63" spans="1:9" ht="15.75">
      <c r="A63" s="10" t="s">
        <v>1207</v>
      </c>
      <c r="B63" s="175" t="s">
        <v>148</v>
      </c>
      <c r="C63" s="10" t="s">
        <v>149</v>
      </c>
      <c r="D63" s="10" t="s">
        <v>35</v>
      </c>
      <c r="E63" s="175" t="s">
        <v>75</v>
      </c>
      <c r="F63" s="16">
        <v>691465728</v>
      </c>
      <c r="G63" s="16">
        <v>857455277</v>
      </c>
      <c r="H63" s="177">
        <v>843507808</v>
      </c>
      <c r="I63" s="176">
        <v>797476271</v>
      </c>
    </row>
    <row r="64" spans="1:9" ht="15.75">
      <c r="A64" s="10" t="s">
        <v>1208</v>
      </c>
      <c r="B64" s="175" t="s">
        <v>150</v>
      </c>
      <c r="C64" s="10" t="s">
        <v>151</v>
      </c>
      <c r="D64" s="10" t="s">
        <v>35</v>
      </c>
      <c r="E64" s="175" t="s">
        <v>75</v>
      </c>
      <c r="F64" s="16">
        <v>1811878285</v>
      </c>
      <c r="G64" s="16">
        <v>1735022301</v>
      </c>
      <c r="H64" s="177">
        <v>1776333484</v>
      </c>
      <c r="I64" s="176">
        <v>1774411356.6666667</v>
      </c>
    </row>
    <row r="65" spans="1:9" ht="15.75">
      <c r="A65" s="10" t="s">
        <v>1209</v>
      </c>
      <c r="B65" s="175" t="s">
        <v>152</v>
      </c>
      <c r="C65" s="10" t="s">
        <v>153</v>
      </c>
      <c r="D65" s="10" t="s">
        <v>35</v>
      </c>
      <c r="E65" s="175" t="s">
        <v>75</v>
      </c>
      <c r="F65" s="16">
        <v>1490580677</v>
      </c>
      <c r="G65" s="16">
        <v>1455654972</v>
      </c>
      <c r="H65" s="177">
        <v>1479070755</v>
      </c>
      <c r="I65" s="176">
        <v>1475102134.6666667</v>
      </c>
    </row>
    <row r="66" spans="1:9" ht="15.75">
      <c r="A66" s="10" t="s">
        <v>1210</v>
      </c>
      <c r="B66" s="175" t="s">
        <v>154</v>
      </c>
      <c r="C66" s="10" t="s">
        <v>155</v>
      </c>
      <c r="D66" s="10" t="s">
        <v>35</v>
      </c>
      <c r="E66" s="175" t="s">
        <v>75</v>
      </c>
      <c r="F66" s="16">
        <v>920215119</v>
      </c>
      <c r="G66" s="16">
        <v>914149431</v>
      </c>
      <c r="H66" s="177">
        <v>901223245</v>
      </c>
      <c r="I66" s="176">
        <v>911862598.3333334</v>
      </c>
    </row>
    <row r="67" spans="1:9" ht="15.75">
      <c r="A67" s="10" t="s">
        <v>1211</v>
      </c>
      <c r="B67" s="175" t="s">
        <v>156</v>
      </c>
      <c r="C67" s="10" t="s">
        <v>157</v>
      </c>
      <c r="D67" s="10" t="s">
        <v>35</v>
      </c>
      <c r="E67" s="175" t="s">
        <v>75</v>
      </c>
      <c r="F67" s="16">
        <v>1269731022</v>
      </c>
      <c r="G67" s="16">
        <v>1223176117</v>
      </c>
      <c r="H67" s="177">
        <v>1236626154</v>
      </c>
      <c r="I67" s="176">
        <v>1243177764.3333333</v>
      </c>
    </row>
    <row r="68" spans="1:9" ht="15.75">
      <c r="A68" s="10" t="s">
        <v>1212</v>
      </c>
      <c r="B68" s="175" t="s">
        <v>158</v>
      </c>
      <c r="C68" s="10" t="s">
        <v>159</v>
      </c>
      <c r="D68" s="10" t="s">
        <v>35</v>
      </c>
      <c r="E68" s="175" t="s">
        <v>75</v>
      </c>
      <c r="F68" s="16">
        <v>2392441727</v>
      </c>
      <c r="G68" s="16">
        <v>2319601261</v>
      </c>
      <c r="H68" s="177">
        <v>2338115294</v>
      </c>
      <c r="I68" s="176">
        <v>2350052760.6666665</v>
      </c>
    </row>
    <row r="69" spans="1:9" ht="15.75">
      <c r="A69" s="10" t="s">
        <v>1213</v>
      </c>
      <c r="B69" s="175" t="s">
        <v>160</v>
      </c>
      <c r="C69" s="10" t="s">
        <v>161</v>
      </c>
      <c r="D69" s="10" t="s">
        <v>35</v>
      </c>
      <c r="E69" s="175" t="s">
        <v>75</v>
      </c>
      <c r="F69" s="16">
        <v>1776871774</v>
      </c>
      <c r="G69" s="16">
        <v>1716658500</v>
      </c>
      <c r="H69" s="177">
        <v>1725803593</v>
      </c>
      <c r="I69" s="176">
        <v>1739777955.6666667</v>
      </c>
    </row>
    <row r="70" spans="1:9" ht="15.75">
      <c r="A70" s="10" t="s">
        <v>1214</v>
      </c>
      <c r="B70" s="175" t="s">
        <v>162</v>
      </c>
      <c r="C70" s="10" t="s">
        <v>163</v>
      </c>
      <c r="D70" s="10" t="s">
        <v>35</v>
      </c>
      <c r="E70" s="175" t="s">
        <v>75</v>
      </c>
      <c r="F70" s="16">
        <v>1687680371</v>
      </c>
      <c r="G70" s="16">
        <v>1627047212</v>
      </c>
      <c r="H70" s="177">
        <v>1641340177</v>
      </c>
      <c r="I70" s="176">
        <v>1652022586.6666667</v>
      </c>
    </row>
    <row r="71" spans="1:9" ht="15.75">
      <c r="A71" s="10" t="s">
        <v>1215</v>
      </c>
      <c r="B71" s="175" t="s">
        <v>164</v>
      </c>
      <c r="C71" s="10" t="s">
        <v>165</v>
      </c>
      <c r="D71" s="10" t="s">
        <v>35</v>
      </c>
      <c r="E71" s="175" t="s">
        <v>75</v>
      </c>
      <c r="F71" s="16">
        <v>2655510251</v>
      </c>
      <c r="G71" s="16">
        <v>2449524154</v>
      </c>
      <c r="H71" s="177">
        <v>2458062710</v>
      </c>
      <c r="I71" s="176">
        <v>2521032371.6666665</v>
      </c>
    </row>
    <row r="72" spans="1:9" ht="15.75">
      <c r="A72" s="10" t="s">
        <v>1216</v>
      </c>
      <c r="B72" s="175" t="s">
        <v>166</v>
      </c>
      <c r="C72" s="10" t="s">
        <v>167</v>
      </c>
      <c r="D72" s="10" t="s">
        <v>35</v>
      </c>
      <c r="E72" s="175" t="s">
        <v>75</v>
      </c>
      <c r="F72" s="16">
        <v>8675166811</v>
      </c>
      <c r="G72" s="16">
        <v>8648118111</v>
      </c>
      <c r="H72" s="177">
        <v>8671062470</v>
      </c>
      <c r="I72" s="176">
        <v>8664782464</v>
      </c>
    </row>
    <row r="73" spans="1:9" ht="15.75">
      <c r="A73" s="10" t="s">
        <v>1217</v>
      </c>
      <c r="B73" s="175" t="s">
        <v>168</v>
      </c>
      <c r="C73" s="10" t="s">
        <v>169</v>
      </c>
      <c r="D73" s="10" t="s">
        <v>35</v>
      </c>
      <c r="E73" s="175" t="s">
        <v>75</v>
      </c>
      <c r="F73" s="16">
        <v>1767685171</v>
      </c>
      <c r="G73" s="16">
        <v>1724785468</v>
      </c>
      <c r="H73" s="177">
        <v>1764985233</v>
      </c>
      <c r="I73" s="176">
        <v>1752485290.6666667</v>
      </c>
    </row>
    <row r="74" spans="1:9" ht="15.75">
      <c r="A74" s="10" t="s">
        <v>1218</v>
      </c>
      <c r="B74" s="175" t="s">
        <v>170</v>
      </c>
      <c r="C74" s="10" t="s">
        <v>171</v>
      </c>
      <c r="D74" s="10" t="s">
        <v>35</v>
      </c>
      <c r="E74" s="175" t="s">
        <v>75</v>
      </c>
      <c r="F74" s="16">
        <v>3375297384</v>
      </c>
      <c r="G74" s="16">
        <v>3388123791</v>
      </c>
      <c r="H74" s="177">
        <v>3311941272</v>
      </c>
      <c r="I74" s="176">
        <v>3358454149</v>
      </c>
    </row>
    <row r="75" spans="1:9" ht="15.75">
      <c r="A75" s="10" t="s">
        <v>1219</v>
      </c>
      <c r="B75" s="175" t="s">
        <v>172</v>
      </c>
      <c r="C75" s="10" t="s">
        <v>173</v>
      </c>
      <c r="D75" s="10" t="s">
        <v>35</v>
      </c>
      <c r="E75" s="175" t="s">
        <v>75</v>
      </c>
      <c r="F75" s="16">
        <v>1787648050</v>
      </c>
      <c r="G75" s="16">
        <v>1801018813</v>
      </c>
      <c r="H75" s="177">
        <v>1770654629</v>
      </c>
      <c r="I75" s="176">
        <v>1786440497.3333333</v>
      </c>
    </row>
    <row r="76" spans="1:9" ht="15.75">
      <c r="A76" s="10" t="s">
        <v>1220</v>
      </c>
      <c r="B76" s="175" t="s">
        <v>174</v>
      </c>
      <c r="C76" s="10" t="s">
        <v>175</v>
      </c>
      <c r="D76" s="10" t="s">
        <v>176</v>
      </c>
      <c r="E76" s="175" t="s">
        <v>75</v>
      </c>
      <c r="F76" s="16">
        <v>1368107019</v>
      </c>
      <c r="G76" s="16">
        <v>1398875609</v>
      </c>
      <c r="H76" s="177">
        <v>1283430240</v>
      </c>
      <c r="I76" s="176">
        <v>1350137622.6666667</v>
      </c>
    </row>
    <row r="77" spans="1:9" ht="15.75">
      <c r="A77" s="10" t="s">
        <v>1221</v>
      </c>
      <c r="B77" s="175" t="s">
        <v>177</v>
      </c>
      <c r="C77" s="10" t="s">
        <v>178</v>
      </c>
      <c r="D77" s="10" t="s">
        <v>176</v>
      </c>
      <c r="E77" s="175" t="s">
        <v>75</v>
      </c>
      <c r="F77" s="16">
        <v>6194601256</v>
      </c>
      <c r="G77" s="16">
        <v>6000892850</v>
      </c>
      <c r="H77" s="177">
        <v>6195324076</v>
      </c>
      <c r="I77" s="176">
        <v>6130272727.333333</v>
      </c>
    </row>
    <row r="78" spans="1:9" ht="15.75">
      <c r="A78" s="10" t="s">
        <v>1222</v>
      </c>
      <c r="B78" s="175" t="s">
        <v>179</v>
      </c>
      <c r="C78" s="10" t="s">
        <v>180</v>
      </c>
      <c r="D78" s="10" t="s">
        <v>35</v>
      </c>
      <c r="E78" s="175" t="s">
        <v>75</v>
      </c>
      <c r="F78" s="16">
        <v>1643600207</v>
      </c>
      <c r="G78" s="16">
        <v>1672102597</v>
      </c>
      <c r="H78" s="177">
        <v>1635739388</v>
      </c>
      <c r="I78" s="176">
        <v>1650480730.6666667</v>
      </c>
    </row>
    <row r="79" spans="1:9" ht="15.75">
      <c r="A79" s="10" t="s">
        <v>1223</v>
      </c>
      <c r="B79" s="175" t="s">
        <v>181</v>
      </c>
      <c r="C79" s="10" t="s">
        <v>182</v>
      </c>
      <c r="D79" s="10" t="s">
        <v>13</v>
      </c>
      <c r="E79" s="175" t="s">
        <v>75</v>
      </c>
      <c r="F79" s="16">
        <v>1985685095</v>
      </c>
      <c r="G79" s="16">
        <v>1948517565</v>
      </c>
      <c r="H79" s="177">
        <v>1947122650</v>
      </c>
      <c r="I79" s="176">
        <v>1960441770</v>
      </c>
    </row>
    <row r="80" spans="1:9" ht="15.75">
      <c r="A80" s="10" t="s">
        <v>1224</v>
      </c>
      <c r="B80" s="175" t="s">
        <v>183</v>
      </c>
      <c r="C80" s="10" t="s">
        <v>184</v>
      </c>
      <c r="D80" s="10" t="s">
        <v>13</v>
      </c>
      <c r="E80" s="175" t="s">
        <v>75</v>
      </c>
      <c r="F80" s="16">
        <v>896138833</v>
      </c>
      <c r="G80" s="16">
        <v>1000375167</v>
      </c>
      <c r="H80" s="177">
        <v>954162242</v>
      </c>
      <c r="I80" s="176">
        <v>950225414</v>
      </c>
    </row>
    <row r="81" spans="1:9" ht="15.75">
      <c r="A81" s="10" t="s">
        <v>1225</v>
      </c>
      <c r="B81" s="175" t="s">
        <v>185</v>
      </c>
      <c r="C81" s="10" t="s">
        <v>186</v>
      </c>
      <c r="D81" s="10" t="s">
        <v>35</v>
      </c>
      <c r="E81" s="175" t="s">
        <v>75</v>
      </c>
      <c r="F81" s="16">
        <v>243738836</v>
      </c>
      <c r="G81" s="16">
        <v>217626969</v>
      </c>
      <c r="H81" s="177">
        <v>203689220</v>
      </c>
      <c r="I81" s="176">
        <v>221685008.33333334</v>
      </c>
    </row>
    <row r="82" spans="1:9" ht="15.75">
      <c r="A82" s="10" t="s">
        <v>1226</v>
      </c>
      <c r="B82" s="175" t="s">
        <v>187</v>
      </c>
      <c r="C82" s="10" t="s">
        <v>188</v>
      </c>
      <c r="D82" s="10" t="s">
        <v>35</v>
      </c>
      <c r="E82" s="175" t="s">
        <v>75</v>
      </c>
      <c r="F82" s="16">
        <v>2585299407</v>
      </c>
      <c r="G82" s="16">
        <v>2581912299</v>
      </c>
      <c r="H82" s="177">
        <v>2593957891</v>
      </c>
      <c r="I82" s="176">
        <v>2587056532.3333335</v>
      </c>
    </row>
    <row r="83" spans="1:9" ht="15.75">
      <c r="A83" s="10" t="s">
        <v>1227</v>
      </c>
      <c r="B83" s="175" t="s">
        <v>189</v>
      </c>
      <c r="C83" s="10" t="s">
        <v>190</v>
      </c>
      <c r="D83" s="10" t="s">
        <v>13</v>
      </c>
      <c r="E83" s="175" t="s">
        <v>75</v>
      </c>
      <c r="F83" s="16">
        <v>2296409362</v>
      </c>
      <c r="G83" s="16">
        <v>2221649562</v>
      </c>
      <c r="H83" s="177">
        <v>2228925829</v>
      </c>
      <c r="I83" s="176">
        <v>2248994917.6666665</v>
      </c>
    </row>
    <row r="84" spans="1:9" ht="15.75">
      <c r="A84" s="10" t="s">
        <v>1228</v>
      </c>
      <c r="B84" s="175" t="s">
        <v>191</v>
      </c>
      <c r="C84" s="10" t="s">
        <v>192</v>
      </c>
      <c r="D84" s="10" t="s">
        <v>35</v>
      </c>
      <c r="E84" s="175" t="s">
        <v>75</v>
      </c>
      <c r="F84" s="16">
        <v>2404347540</v>
      </c>
      <c r="G84" s="16">
        <v>2409030011</v>
      </c>
      <c r="H84" s="177">
        <v>2502579175</v>
      </c>
      <c r="I84" s="176">
        <v>2438652242</v>
      </c>
    </row>
    <row r="85" spans="1:9" ht="15.75">
      <c r="A85" s="10" t="s">
        <v>1229</v>
      </c>
      <c r="B85" s="175" t="s">
        <v>193</v>
      </c>
      <c r="C85" s="10" t="s">
        <v>194</v>
      </c>
      <c r="D85" s="10" t="s">
        <v>13</v>
      </c>
      <c r="E85" s="175" t="s">
        <v>75</v>
      </c>
      <c r="F85" s="16">
        <v>694109515</v>
      </c>
      <c r="G85" s="16">
        <v>641605588</v>
      </c>
      <c r="H85" s="177">
        <v>626808302</v>
      </c>
      <c r="I85" s="176">
        <v>654174468.3333334</v>
      </c>
    </row>
    <row r="86" spans="1:9" ht="15.75">
      <c r="A86" s="10" t="s">
        <v>1230</v>
      </c>
      <c r="B86" s="175" t="s">
        <v>195</v>
      </c>
      <c r="C86" s="10" t="s">
        <v>196</v>
      </c>
      <c r="D86" s="10" t="s">
        <v>13</v>
      </c>
      <c r="E86" s="175" t="s">
        <v>75</v>
      </c>
      <c r="F86" s="16">
        <v>5525676625</v>
      </c>
      <c r="G86" s="16">
        <v>5192544065</v>
      </c>
      <c r="H86" s="177">
        <v>5147860165</v>
      </c>
      <c r="I86" s="176">
        <v>5288693618.333333</v>
      </c>
    </row>
    <row r="87" spans="1:9" ht="15.75">
      <c r="A87" s="10" t="s">
        <v>1231</v>
      </c>
      <c r="B87" s="175" t="s">
        <v>197</v>
      </c>
      <c r="C87" s="10" t="s">
        <v>198</v>
      </c>
      <c r="D87" s="10" t="s">
        <v>35</v>
      </c>
      <c r="E87" s="175" t="s">
        <v>75</v>
      </c>
      <c r="F87" s="16">
        <v>4080668404</v>
      </c>
      <c r="G87" s="16">
        <v>4182135223</v>
      </c>
      <c r="H87" s="177">
        <v>4225661416</v>
      </c>
      <c r="I87" s="176">
        <v>4162821681</v>
      </c>
    </row>
    <row r="88" spans="1:9" ht="15.75">
      <c r="A88" s="10" t="s">
        <v>1232</v>
      </c>
      <c r="B88" s="175" t="s">
        <v>199</v>
      </c>
      <c r="C88" s="10" t="s">
        <v>200</v>
      </c>
      <c r="D88" s="10" t="s">
        <v>35</v>
      </c>
      <c r="E88" s="175" t="s">
        <v>75</v>
      </c>
      <c r="F88" s="16">
        <v>389079936</v>
      </c>
      <c r="G88" s="16">
        <v>386302575</v>
      </c>
      <c r="H88" s="177">
        <v>390959923</v>
      </c>
      <c r="I88" s="176">
        <v>388780811.3333333</v>
      </c>
    </row>
    <row r="89" spans="1:9" ht="15.75">
      <c r="A89" s="10" t="s">
        <v>1233</v>
      </c>
      <c r="B89" s="175" t="s">
        <v>201</v>
      </c>
      <c r="C89" s="10" t="s">
        <v>202</v>
      </c>
      <c r="D89" s="10" t="s">
        <v>35</v>
      </c>
      <c r="E89" s="175" t="s">
        <v>75</v>
      </c>
      <c r="F89" s="16">
        <v>2815336839</v>
      </c>
      <c r="G89" s="16">
        <v>2778173298</v>
      </c>
      <c r="H89" s="177">
        <v>2744068738</v>
      </c>
      <c r="I89" s="176">
        <v>2779192958.3333335</v>
      </c>
    </row>
    <row r="90" spans="1:9" ht="15.75">
      <c r="A90" s="10" t="s">
        <v>1234</v>
      </c>
      <c r="B90" s="175" t="s">
        <v>203</v>
      </c>
      <c r="C90" s="10" t="s">
        <v>204</v>
      </c>
      <c r="D90" s="10" t="s">
        <v>35</v>
      </c>
      <c r="E90" s="175" t="s">
        <v>75</v>
      </c>
      <c r="F90" s="16">
        <v>1497900808</v>
      </c>
      <c r="G90" s="16">
        <v>1498285219</v>
      </c>
      <c r="H90" s="177">
        <v>1532830087</v>
      </c>
      <c r="I90" s="176">
        <v>1509672038</v>
      </c>
    </row>
    <row r="91" spans="1:9" ht="15.75">
      <c r="A91" s="10" t="s">
        <v>1235</v>
      </c>
      <c r="B91" s="175" t="s">
        <v>205</v>
      </c>
      <c r="C91" s="10" t="s">
        <v>206</v>
      </c>
      <c r="D91" s="10" t="s">
        <v>35</v>
      </c>
      <c r="E91" s="175" t="s">
        <v>75</v>
      </c>
      <c r="F91" s="16">
        <v>998427349</v>
      </c>
      <c r="G91" s="16">
        <v>977833557</v>
      </c>
      <c r="H91" s="177">
        <v>961055527</v>
      </c>
      <c r="I91" s="176">
        <v>979105477.6666666</v>
      </c>
    </row>
    <row r="92" spans="1:9" ht="15.75">
      <c r="A92" s="10" t="s">
        <v>1236</v>
      </c>
      <c r="B92" s="175" t="s">
        <v>207</v>
      </c>
      <c r="C92" s="10" t="s">
        <v>208</v>
      </c>
      <c r="D92" s="10" t="s">
        <v>13</v>
      </c>
      <c r="E92" s="175" t="s">
        <v>75</v>
      </c>
      <c r="F92" s="16">
        <v>1739714418</v>
      </c>
      <c r="G92" s="16">
        <v>1701130355</v>
      </c>
      <c r="H92" s="177">
        <v>1707491522</v>
      </c>
      <c r="I92" s="176">
        <v>1716112098.3333333</v>
      </c>
    </row>
    <row r="93" spans="1:9" ht="15.75">
      <c r="A93" s="10" t="s">
        <v>1237</v>
      </c>
      <c r="B93" s="175" t="s">
        <v>209</v>
      </c>
      <c r="C93" s="10" t="s">
        <v>210</v>
      </c>
      <c r="D93" s="10" t="s">
        <v>35</v>
      </c>
      <c r="E93" s="175" t="s">
        <v>75</v>
      </c>
      <c r="F93" s="16">
        <v>1969075504</v>
      </c>
      <c r="G93" s="16">
        <v>1914538668</v>
      </c>
      <c r="H93" s="177">
        <v>1881933117</v>
      </c>
      <c r="I93" s="176">
        <v>1921849096.3333333</v>
      </c>
    </row>
    <row r="94" spans="1:9" ht="15.75">
      <c r="A94" s="10" t="s">
        <v>1238</v>
      </c>
      <c r="B94" s="175" t="s">
        <v>211</v>
      </c>
      <c r="C94" s="10" t="s">
        <v>212</v>
      </c>
      <c r="D94" s="10" t="s">
        <v>35</v>
      </c>
      <c r="E94" s="175" t="s">
        <v>75</v>
      </c>
      <c r="F94" s="16">
        <v>2014204124</v>
      </c>
      <c r="G94" s="16">
        <v>1969680095</v>
      </c>
      <c r="H94" s="177">
        <v>2008432481</v>
      </c>
      <c r="I94" s="176">
        <v>1997438900</v>
      </c>
    </row>
    <row r="95" spans="1:9" ht="15.75">
      <c r="A95" s="10" t="s">
        <v>1239</v>
      </c>
      <c r="B95" s="175" t="s">
        <v>213</v>
      </c>
      <c r="C95" s="10" t="s">
        <v>214</v>
      </c>
      <c r="D95" s="10" t="s">
        <v>35</v>
      </c>
      <c r="E95" s="175" t="s">
        <v>75</v>
      </c>
      <c r="F95" s="16">
        <v>1175798453</v>
      </c>
      <c r="G95" s="16">
        <v>1169249852</v>
      </c>
      <c r="H95" s="177">
        <v>1158303678</v>
      </c>
      <c r="I95" s="176">
        <v>1167783994.3333333</v>
      </c>
    </row>
    <row r="96" spans="1:9" ht="15.75">
      <c r="A96" s="10" t="s">
        <v>1240</v>
      </c>
      <c r="B96" s="175" t="s">
        <v>215</v>
      </c>
      <c r="C96" s="10" t="s">
        <v>216</v>
      </c>
      <c r="D96" s="10" t="s">
        <v>13</v>
      </c>
      <c r="E96" s="175" t="s">
        <v>75</v>
      </c>
      <c r="F96" s="177">
        <v>4311234749</v>
      </c>
      <c r="G96" s="177">
        <v>4295747832</v>
      </c>
      <c r="H96" s="177">
        <v>4381465396</v>
      </c>
      <c r="I96" s="176">
        <v>4329482659</v>
      </c>
    </row>
    <row r="97" spans="1:9" ht="15.75">
      <c r="A97" s="10" t="s">
        <v>1241</v>
      </c>
      <c r="B97" s="174" t="s">
        <v>217</v>
      </c>
      <c r="C97" s="10" t="s">
        <v>11</v>
      </c>
      <c r="D97" s="10" t="s">
        <v>27</v>
      </c>
      <c r="E97" s="175" t="s">
        <v>11</v>
      </c>
      <c r="F97" s="176">
        <v>46366755348</v>
      </c>
      <c r="G97" s="176">
        <v>45497886165</v>
      </c>
      <c r="H97" s="176">
        <v>45602190005</v>
      </c>
      <c r="I97" s="176">
        <v>45822277172.666664</v>
      </c>
    </row>
    <row r="98" spans="1:9" ht="15.75">
      <c r="A98" s="10" t="s">
        <v>1242</v>
      </c>
      <c r="B98" s="175" t="s">
        <v>218</v>
      </c>
      <c r="C98" s="10" t="s">
        <v>219</v>
      </c>
      <c r="D98" s="10" t="s">
        <v>13</v>
      </c>
      <c r="E98" s="175" t="s">
        <v>11</v>
      </c>
      <c r="F98" s="16">
        <v>181704543</v>
      </c>
      <c r="G98" s="16">
        <v>175151625</v>
      </c>
      <c r="H98" s="177">
        <v>176556821</v>
      </c>
      <c r="I98" s="176">
        <v>177804329.66666666</v>
      </c>
    </row>
    <row r="99" spans="1:9" ht="15.75">
      <c r="A99" s="10" t="s">
        <v>1243</v>
      </c>
      <c r="B99" s="175" t="s">
        <v>220</v>
      </c>
      <c r="C99" s="10" t="s">
        <v>221</v>
      </c>
      <c r="D99" s="10" t="s">
        <v>29</v>
      </c>
      <c r="E99" s="175" t="s">
        <v>11</v>
      </c>
      <c r="F99" s="16">
        <v>126116598</v>
      </c>
      <c r="G99" s="16">
        <v>117891604</v>
      </c>
      <c r="H99" s="177">
        <v>113816436</v>
      </c>
      <c r="I99" s="176">
        <v>119274879.33333333</v>
      </c>
    </row>
    <row r="100" spans="1:9" ht="15.75">
      <c r="A100" s="10" t="s">
        <v>1244</v>
      </c>
      <c r="B100" s="175" t="s">
        <v>222</v>
      </c>
      <c r="C100" s="10" t="s">
        <v>223</v>
      </c>
      <c r="D100" s="10" t="s">
        <v>29</v>
      </c>
      <c r="E100" s="175" t="s">
        <v>11</v>
      </c>
      <c r="F100" s="16">
        <v>358329655</v>
      </c>
      <c r="G100" s="16">
        <v>349900540</v>
      </c>
      <c r="H100" s="177">
        <v>358763066</v>
      </c>
      <c r="I100" s="176">
        <v>355664420.3333333</v>
      </c>
    </row>
    <row r="101" spans="1:9" ht="15.75">
      <c r="A101" s="10" t="s">
        <v>1245</v>
      </c>
      <c r="B101" s="175" t="s">
        <v>224</v>
      </c>
      <c r="C101" s="10" t="s">
        <v>223</v>
      </c>
      <c r="D101" s="10" t="s">
        <v>13</v>
      </c>
      <c r="E101" s="175" t="s">
        <v>11</v>
      </c>
      <c r="F101" s="16">
        <v>1302578019</v>
      </c>
      <c r="G101" s="16">
        <v>1276920247</v>
      </c>
      <c r="H101" s="177">
        <v>1320020264</v>
      </c>
      <c r="I101" s="176">
        <v>1299839510</v>
      </c>
    </row>
    <row r="102" spans="1:9" ht="15.75">
      <c r="A102" s="10" t="s">
        <v>1246</v>
      </c>
      <c r="B102" s="175" t="s">
        <v>225</v>
      </c>
      <c r="C102" s="10" t="s">
        <v>11</v>
      </c>
      <c r="D102" s="10" t="s">
        <v>29</v>
      </c>
      <c r="E102" s="175" t="s">
        <v>11</v>
      </c>
      <c r="F102" s="16">
        <v>664326582</v>
      </c>
      <c r="G102" s="16">
        <v>635808614</v>
      </c>
      <c r="H102" s="177">
        <v>657580615</v>
      </c>
      <c r="I102" s="176">
        <v>652571937</v>
      </c>
    </row>
    <row r="103" spans="1:9" ht="15.75">
      <c r="A103" s="10" t="s">
        <v>1247</v>
      </c>
      <c r="B103" s="175" t="s">
        <v>226</v>
      </c>
      <c r="C103" s="10" t="s">
        <v>11</v>
      </c>
      <c r="D103" s="10" t="s">
        <v>13</v>
      </c>
      <c r="E103" s="175" t="s">
        <v>11</v>
      </c>
      <c r="F103" s="16">
        <v>2247541585</v>
      </c>
      <c r="G103" s="16">
        <v>2239981242</v>
      </c>
      <c r="H103" s="177">
        <v>2296233674</v>
      </c>
      <c r="I103" s="176">
        <v>2261252167</v>
      </c>
    </row>
    <row r="104" spans="1:9" ht="15.75">
      <c r="A104" s="10" t="s">
        <v>1248</v>
      </c>
      <c r="B104" s="175" t="s">
        <v>227</v>
      </c>
      <c r="C104" s="10" t="s">
        <v>228</v>
      </c>
      <c r="D104" s="10" t="s">
        <v>13</v>
      </c>
      <c r="E104" s="175" t="s">
        <v>11</v>
      </c>
      <c r="F104" s="16">
        <v>715854042</v>
      </c>
      <c r="G104" s="16">
        <v>708713580</v>
      </c>
      <c r="H104" s="177">
        <v>720521819</v>
      </c>
      <c r="I104" s="176">
        <v>715029813.6666666</v>
      </c>
    </row>
    <row r="105" spans="1:9" ht="15.75">
      <c r="A105" s="10" t="s">
        <v>1249</v>
      </c>
      <c r="B105" s="175" t="s">
        <v>229</v>
      </c>
      <c r="C105" s="10" t="s">
        <v>12</v>
      </c>
      <c r="D105" s="10" t="s">
        <v>13</v>
      </c>
      <c r="E105" s="175" t="s">
        <v>11</v>
      </c>
      <c r="F105" s="16">
        <v>1748918539</v>
      </c>
      <c r="G105" s="16">
        <v>1720550192</v>
      </c>
      <c r="H105" s="177">
        <v>1734092348</v>
      </c>
      <c r="I105" s="176">
        <v>1734520359.6666667</v>
      </c>
    </row>
    <row r="106" spans="1:9" ht="15.75">
      <c r="A106" s="10" t="s">
        <v>1250</v>
      </c>
      <c r="B106" s="175" t="s">
        <v>230</v>
      </c>
      <c r="C106" s="10" t="s">
        <v>231</v>
      </c>
      <c r="D106" s="10" t="s">
        <v>13</v>
      </c>
      <c r="E106" s="175" t="s">
        <v>11</v>
      </c>
      <c r="F106" s="16">
        <v>427451828</v>
      </c>
      <c r="G106" s="16">
        <v>414852197</v>
      </c>
      <c r="H106" s="177">
        <v>417884242</v>
      </c>
      <c r="I106" s="176">
        <v>420062755.6666667</v>
      </c>
    </row>
    <row r="107" spans="1:9" ht="15.75">
      <c r="A107" s="10" t="s">
        <v>1251</v>
      </c>
      <c r="B107" s="175" t="s">
        <v>232</v>
      </c>
      <c r="C107" s="10" t="s">
        <v>233</v>
      </c>
      <c r="D107" s="10" t="s">
        <v>13</v>
      </c>
      <c r="E107" s="175" t="s">
        <v>11</v>
      </c>
      <c r="F107" s="16">
        <v>1587242914</v>
      </c>
      <c r="G107" s="16">
        <v>1554126938</v>
      </c>
      <c r="H107" s="177">
        <v>1534861607</v>
      </c>
      <c r="I107" s="176">
        <v>1558743819.6666667</v>
      </c>
    </row>
    <row r="108" spans="1:9" ht="15.75">
      <c r="A108" s="10" t="s">
        <v>1252</v>
      </c>
      <c r="B108" s="175" t="s">
        <v>234</v>
      </c>
      <c r="C108" s="10" t="s">
        <v>235</v>
      </c>
      <c r="D108" s="10" t="s">
        <v>13</v>
      </c>
      <c r="E108" s="175" t="s">
        <v>11</v>
      </c>
      <c r="F108" s="16">
        <v>478910370</v>
      </c>
      <c r="G108" s="16">
        <v>467530196</v>
      </c>
      <c r="H108" s="177">
        <v>465182975</v>
      </c>
      <c r="I108" s="176">
        <v>470541180.3333333</v>
      </c>
    </row>
    <row r="109" spans="1:9" ht="15.75">
      <c r="A109" s="10" t="s">
        <v>1253</v>
      </c>
      <c r="B109" s="175" t="s">
        <v>236</v>
      </c>
      <c r="C109" s="10" t="s">
        <v>237</v>
      </c>
      <c r="D109" s="10" t="s">
        <v>13</v>
      </c>
      <c r="E109" s="175" t="s">
        <v>11</v>
      </c>
      <c r="F109" s="16">
        <v>574063582</v>
      </c>
      <c r="G109" s="16">
        <v>653806610</v>
      </c>
      <c r="H109" s="177">
        <v>583115554</v>
      </c>
      <c r="I109" s="176">
        <v>603661915.3333334</v>
      </c>
    </row>
    <row r="110" spans="1:9" ht="15.75">
      <c r="A110" s="10" t="s">
        <v>1254</v>
      </c>
      <c r="B110" s="175" t="s">
        <v>238</v>
      </c>
      <c r="C110" s="10" t="s">
        <v>239</v>
      </c>
      <c r="D110" s="10" t="s">
        <v>13</v>
      </c>
      <c r="E110" s="175" t="s">
        <v>11</v>
      </c>
      <c r="F110" s="16">
        <v>5177583894</v>
      </c>
      <c r="G110" s="16">
        <v>5050446458</v>
      </c>
      <c r="H110" s="177">
        <v>5092734934</v>
      </c>
      <c r="I110" s="176">
        <v>5106921762</v>
      </c>
    </row>
    <row r="111" spans="1:9" ht="15.75">
      <c r="A111" s="10" t="s">
        <v>1255</v>
      </c>
      <c r="B111" s="175" t="s">
        <v>240</v>
      </c>
      <c r="C111" s="10" t="s">
        <v>241</v>
      </c>
      <c r="D111" s="10" t="s">
        <v>35</v>
      </c>
      <c r="E111" s="175" t="s">
        <v>11</v>
      </c>
      <c r="F111" s="16">
        <v>53165860</v>
      </c>
      <c r="G111" s="16">
        <v>49311861</v>
      </c>
      <c r="H111" s="177">
        <v>49161641</v>
      </c>
      <c r="I111" s="176">
        <v>50546454</v>
      </c>
    </row>
    <row r="112" spans="1:9" ht="15.75">
      <c r="A112" s="10" t="s">
        <v>1256</v>
      </c>
      <c r="B112" s="175" t="s">
        <v>242</v>
      </c>
      <c r="C112" s="10" t="s">
        <v>243</v>
      </c>
      <c r="D112" s="10" t="s">
        <v>13</v>
      </c>
      <c r="E112" s="175" t="s">
        <v>11</v>
      </c>
      <c r="F112" s="16">
        <v>1183559470</v>
      </c>
      <c r="G112" s="16">
        <v>1136284511</v>
      </c>
      <c r="H112" s="177">
        <v>1157862173</v>
      </c>
      <c r="I112" s="176">
        <v>1159235384.6666667</v>
      </c>
    </row>
    <row r="113" spans="1:9" ht="15.75">
      <c r="A113" s="10" t="s">
        <v>1257</v>
      </c>
      <c r="B113" s="175" t="s">
        <v>244</v>
      </c>
      <c r="C113" s="10" t="s">
        <v>245</v>
      </c>
      <c r="D113" s="10" t="s">
        <v>13</v>
      </c>
      <c r="E113" s="175" t="s">
        <v>11</v>
      </c>
      <c r="F113" s="16">
        <v>782497120</v>
      </c>
      <c r="G113" s="16">
        <v>775528308</v>
      </c>
      <c r="H113" s="177">
        <v>778817243</v>
      </c>
      <c r="I113" s="176">
        <v>778947557</v>
      </c>
    </row>
    <row r="114" spans="1:9" ht="15.75">
      <c r="A114" s="10" t="s">
        <v>1258</v>
      </c>
      <c r="B114" s="175" t="s">
        <v>246</v>
      </c>
      <c r="C114" s="10" t="s">
        <v>247</v>
      </c>
      <c r="D114" s="10" t="s">
        <v>13</v>
      </c>
      <c r="E114" s="175" t="s">
        <v>11</v>
      </c>
      <c r="F114" s="16">
        <v>1426076263</v>
      </c>
      <c r="G114" s="16">
        <v>1361258008</v>
      </c>
      <c r="H114" s="177">
        <v>1347670168</v>
      </c>
      <c r="I114" s="176">
        <v>1378334813</v>
      </c>
    </row>
    <row r="115" spans="1:9" ht="15.75">
      <c r="A115" s="10" t="s">
        <v>1259</v>
      </c>
      <c r="B115" s="175" t="s">
        <v>248</v>
      </c>
      <c r="C115" s="10" t="s">
        <v>249</v>
      </c>
      <c r="D115" s="10" t="s">
        <v>13</v>
      </c>
      <c r="E115" s="175" t="s">
        <v>11</v>
      </c>
      <c r="F115" s="16">
        <v>1201890820</v>
      </c>
      <c r="G115" s="16">
        <v>1125459812</v>
      </c>
      <c r="H115" s="177">
        <v>1126982679</v>
      </c>
      <c r="I115" s="176">
        <v>1151444437</v>
      </c>
    </row>
    <row r="116" spans="1:9" ht="15.75">
      <c r="A116" s="10" t="s">
        <v>1260</v>
      </c>
      <c r="B116" s="175" t="s">
        <v>250</v>
      </c>
      <c r="C116" s="10" t="s">
        <v>251</v>
      </c>
      <c r="D116" s="10" t="s">
        <v>13</v>
      </c>
      <c r="E116" s="175" t="s">
        <v>11</v>
      </c>
      <c r="F116" s="16">
        <v>1500340569</v>
      </c>
      <c r="G116" s="16">
        <v>1530130019</v>
      </c>
      <c r="H116" s="177">
        <v>1425981798</v>
      </c>
      <c r="I116" s="176">
        <v>1485484128.6666667</v>
      </c>
    </row>
    <row r="117" spans="1:9" ht="15.75">
      <c r="A117" s="10" t="s">
        <v>1261</v>
      </c>
      <c r="B117" s="175" t="s">
        <v>252</v>
      </c>
      <c r="C117" s="10" t="s">
        <v>253</v>
      </c>
      <c r="D117" s="10" t="s">
        <v>13</v>
      </c>
      <c r="E117" s="175" t="s">
        <v>11</v>
      </c>
      <c r="F117" s="16">
        <v>3152441500</v>
      </c>
      <c r="G117" s="16">
        <v>3139642056</v>
      </c>
      <c r="H117" s="177">
        <v>3118163091</v>
      </c>
      <c r="I117" s="176">
        <v>3136748882.3333335</v>
      </c>
    </row>
    <row r="118" spans="1:9" ht="15.75">
      <c r="A118" s="10" t="s">
        <v>1262</v>
      </c>
      <c r="B118" s="175" t="s">
        <v>254</v>
      </c>
      <c r="C118" s="10" t="s">
        <v>255</v>
      </c>
      <c r="D118" s="10" t="s">
        <v>35</v>
      </c>
      <c r="E118" s="175" t="s">
        <v>11</v>
      </c>
      <c r="F118" s="16">
        <v>465638460</v>
      </c>
      <c r="G118" s="16">
        <v>460530253</v>
      </c>
      <c r="H118" s="177">
        <v>455983894</v>
      </c>
      <c r="I118" s="176">
        <v>460717535.6666667</v>
      </c>
    </row>
    <row r="119" spans="1:9" ht="15.75">
      <c r="A119" s="10" t="s">
        <v>1263</v>
      </c>
      <c r="B119" s="175" t="s">
        <v>256</v>
      </c>
      <c r="C119" s="10" t="s">
        <v>257</v>
      </c>
      <c r="D119" s="10" t="s">
        <v>13</v>
      </c>
      <c r="E119" s="175" t="s">
        <v>11</v>
      </c>
      <c r="F119" s="16">
        <v>4170011831</v>
      </c>
      <c r="G119" s="16">
        <v>4196227007</v>
      </c>
      <c r="H119" s="177">
        <v>4621462242</v>
      </c>
      <c r="I119" s="176">
        <v>4329233693.333333</v>
      </c>
    </row>
    <row r="120" spans="1:9" ht="15.75">
      <c r="A120" s="10" t="s">
        <v>1264</v>
      </c>
      <c r="B120" s="175" t="s">
        <v>258</v>
      </c>
      <c r="C120" s="10" t="s">
        <v>259</v>
      </c>
      <c r="D120" s="10" t="s">
        <v>13</v>
      </c>
      <c r="E120" s="175" t="s">
        <v>11</v>
      </c>
      <c r="F120" s="16">
        <v>603056437</v>
      </c>
      <c r="G120" s="16">
        <v>587282729</v>
      </c>
      <c r="H120" s="177">
        <v>587105091</v>
      </c>
      <c r="I120" s="176">
        <v>592481419</v>
      </c>
    </row>
    <row r="121" spans="1:9" ht="15.75">
      <c r="A121" s="10" t="s">
        <v>1265</v>
      </c>
      <c r="B121" s="175" t="s">
        <v>260</v>
      </c>
      <c r="C121" s="10" t="s">
        <v>261</v>
      </c>
      <c r="D121" s="10" t="s">
        <v>13</v>
      </c>
      <c r="E121" s="175" t="s">
        <v>11</v>
      </c>
      <c r="F121" s="16">
        <v>6545675608</v>
      </c>
      <c r="G121" s="16">
        <v>6382900969</v>
      </c>
      <c r="H121" s="177">
        <v>6145026657</v>
      </c>
      <c r="I121" s="176">
        <v>6357867744.666667</v>
      </c>
    </row>
    <row r="122" spans="1:9" ht="15.75">
      <c r="A122" s="10" t="s">
        <v>1266</v>
      </c>
      <c r="B122" s="175" t="s">
        <v>262</v>
      </c>
      <c r="C122" s="10" t="s">
        <v>263</v>
      </c>
      <c r="D122" s="10" t="s">
        <v>13</v>
      </c>
      <c r="E122" s="175" t="s">
        <v>11</v>
      </c>
      <c r="F122" s="16">
        <v>71391096</v>
      </c>
      <c r="G122" s="16">
        <v>69697097</v>
      </c>
      <c r="H122" s="177">
        <v>81067426</v>
      </c>
      <c r="I122" s="176">
        <v>74051873</v>
      </c>
    </row>
    <row r="123" spans="1:9" ht="15.75">
      <c r="A123" s="10" t="s">
        <v>1267</v>
      </c>
      <c r="B123" s="175" t="s">
        <v>264</v>
      </c>
      <c r="C123" s="10" t="s">
        <v>265</v>
      </c>
      <c r="D123" s="10" t="s">
        <v>13</v>
      </c>
      <c r="E123" s="175" t="s">
        <v>11</v>
      </c>
      <c r="F123" s="16">
        <v>435880491</v>
      </c>
      <c r="G123" s="16">
        <v>407804453</v>
      </c>
      <c r="H123" s="177">
        <v>398592589</v>
      </c>
      <c r="I123" s="176">
        <v>414092511</v>
      </c>
    </row>
    <row r="124" spans="1:9" ht="15.75">
      <c r="A124" s="10" t="s">
        <v>1268</v>
      </c>
      <c r="B124" s="175" t="s">
        <v>266</v>
      </c>
      <c r="C124" s="10" t="s">
        <v>267</v>
      </c>
      <c r="D124" s="10" t="s">
        <v>35</v>
      </c>
      <c r="E124" s="175" t="s">
        <v>11</v>
      </c>
      <c r="F124" s="16">
        <v>531072075</v>
      </c>
      <c r="G124" s="16">
        <v>532409869</v>
      </c>
      <c r="H124" s="177">
        <v>541511110</v>
      </c>
      <c r="I124" s="176">
        <v>534997684.6666667</v>
      </c>
    </row>
    <row r="125" spans="1:9" ht="15.75">
      <c r="A125" s="10" t="s">
        <v>1269</v>
      </c>
      <c r="B125" s="175" t="s">
        <v>268</v>
      </c>
      <c r="C125" s="10" t="s">
        <v>269</v>
      </c>
      <c r="D125" s="10" t="s">
        <v>35</v>
      </c>
      <c r="E125" s="175" t="s">
        <v>11</v>
      </c>
      <c r="F125" s="16">
        <v>112795502</v>
      </c>
      <c r="G125" s="16">
        <v>113721182</v>
      </c>
      <c r="H125" s="177">
        <v>114645907</v>
      </c>
      <c r="I125" s="176">
        <v>113720863.66666667</v>
      </c>
    </row>
    <row r="126" spans="1:9" ht="15.75">
      <c r="A126" s="10" t="s">
        <v>1270</v>
      </c>
      <c r="B126" s="175" t="s">
        <v>270</v>
      </c>
      <c r="C126" s="10" t="s">
        <v>269</v>
      </c>
      <c r="D126" s="10" t="s">
        <v>13</v>
      </c>
      <c r="E126" s="175" t="s">
        <v>11</v>
      </c>
      <c r="F126" s="16">
        <v>1561839463</v>
      </c>
      <c r="G126" s="16">
        <v>1476658191</v>
      </c>
      <c r="H126" s="177">
        <v>1456620713</v>
      </c>
      <c r="I126" s="176">
        <v>1498372789</v>
      </c>
    </row>
    <row r="127" spans="1:9" ht="15.75">
      <c r="A127" s="10" t="s">
        <v>1271</v>
      </c>
      <c r="B127" s="175" t="s">
        <v>271</v>
      </c>
      <c r="C127" s="10" t="s">
        <v>272</v>
      </c>
      <c r="D127" s="10" t="s">
        <v>13</v>
      </c>
      <c r="E127" s="175" t="s">
        <v>11</v>
      </c>
      <c r="F127" s="16">
        <v>461713155</v>
      </c>
      <c r="G127" s="16">
        <v>427846402</v>
      </c>
      <c r="H127" s="177">
        <v>422289995</v>
      </c>
      <c r="I127" s="176">
        <v>437283184</v>
      </c>
    </row>
    <row r="128" spans="1:9" ht="15.75">
      <c r="A128" s="10" t="s">
        <v>1272</v>
      </c>
      <c r="B128" s="175" t="s">
        <v>273</v>
      </c>
      <c r="C128" s="10" t="s">
        <v>274</v>
      </c>
      <c r="D128" s="10" t="s">
        <v>35</v>
      </c>
      <c r="E128" s="175" t="s">
        <v>11</v>
      </c>
      <c r="F128" s="16">
        <v>257457013</v>
      </c>
      <c r="G128" s="16">
        <v>256836609</v>
      </c>
      <c r="H128" s="177">
        <v>254808836</v>
      </c>
      <c r="I128" s="176">
        <v>256367486</v>
      </c>
    </row>
    <row r="129" spans="1:9" ht="15.75">
      <c r="A129" s="10" t="s">
        <v>1273</v>
      </c>
      <c r="B129" s="175" t="s">
        <v>275</v>
      </c>
      <c r="C129" s="10" t="s">
        <v>276</v>
      </c>
      <c r="D129" s="10" t="s">
        <v>13</v>
      </c>
      <c r="E129" s="175" t="s">
        <v>11</v>
      </c>
      <c r="F129" s="16">
        <v>702083457</v>
      </c>
      <c r="G129" s="16">
        <v>697429291</v>
      </c>
      <c r="H129" s="177">
        <v>709193300</v>
      </c>
      <c r="I129" s="176">
        <v>702902016</v>
      </c>
    </row>
    <row r="130" spans="1:9" ht="15.75">
      <c r="A130" s="10" t="s">
        <v>1274</v>
      </c>
      <c r="B130" s="175" t="s">
        <v>277</v>
      </c>
      <c r="C130" s="10" t="s">
        <v>278</v>
      </c>
      <c r="D130" s="10" t="s">
        <v>13</v>
      </c>
      <c r="E130" s="175" t="s">
        <v>11</v>
      </c>
      <c r="F130" s="16">
        <v>1108780829</v>
      </c>
      <c r="G130" s="16">
        <v>1083086237</v>
      </c>
      <c r="H130" s="177">
        <v>1075613067</v>
      </c>
      <c r="I130" s="176">
        <v>1089160044.3333333</v>
      </c>
    </row>
    <row r="131" spans="1:9" ht="15.75">
      <c r="A131" s="10" t="s">
        <v>1275</v>
      </c>
      <c r="B131" s="175" t="s">
        <v>279</v>
      </c>
      <c r="C131" s="10" t="s">
        <v>280</v>
      </c>
      <c r="D131" s="10" t="s">
        <v>13</v>
      </c>
      <c r="E131" s="175" t="s">
        <v>11</v>
      </c>
      <c r="F131" s="16">
        <v>411092232</v>
      </c>
      <c r="G131" s="16">
        <v>398344556</v>
      </c>
      <c r="H131" s="177">
        <v>393977884</v>
      </c>
      <c r="I131" s="176">
        <v>401138224</v>
      </c>
    </row>
    <row r="132" spans="1:9" ht="15.75">
      <c r="A132" s="10" t="s">
        <v>1276</v>
      </c>
      <c r="B132" s="175" t="s">
        <v>281</v>
      </c>
      <c r="C132" s="10" t="s">
        <v>282</v>
      </c>
      <c r="D132" s="10" t="s">
        <v>13</v>
      </c>
      <c r="E132" s="175" t="s">
        <v>11</v>
      </c>
      <c r="F132" s="16">
        <v>719183056</v>
      </c>
      <c r="G132" s="16">
        <v>699458912</v>
      </c>
      <c r="H132" s="177">
        <v>707867080</v>
      </c>
      <c r="I132" s="176">
        <v>708836349.3333334</v>
      </c>
    </row>
    <row r="133" spans="1:9" ht="15.75">
      <c r="A133" s="10" t="s">
        <v>1277</v>
      </c>
      <c r="B133" s="175" t="s">
        <v>283</v>
      </c>
      <c r="C133" s="10" t="s">
        <v>208</v>
      </c>
      <c r="D133" s="10" t="s">
        <v>13</v>
      </c>
      <c r="E133" s="175" t="s">
        <v>11</v>
      </c>
      <c r="F133" s="16">
        <v>106751630</v>
      </c>
      <c r="G133" s="16">
        <v>95333856</v>
      </c>
      <c r="H133" s="177">
        <v>95301660</v>
      </c>
      <c r="I133" s="176">
        <v>99129048.66666667</v>
      </c>
    </row>
    <row r="134" spans="1:9" ht="15.75">
      <c r="A134" s="10" t="s">
        <v>1278</v>
      </c>
      <c r="B134" s="175" t="s">
        <v>284</v>
      </c>
      <c r="C134" s="10" t="s">
        <v>285</v>
      </c>
      <c r="D134" s="10" t="s">
        <v>13</v>
      </c>
      <c r="E134" s="175" t="s">
        <v>11</v>
      </c>
      <c r="F134" s="16">
        <v>1170658502</v>
      </c>
      <c r="G134" s="16">
        <v>1158966976</v>
      </c>
      <c r="H134" s="177">
        <v>1116791330</v>
      </c>
      <c r="I134" s="176">
        <v>1148805602.6666667</v>
      </c>
    </row>
    <row r="135" spans="1:9" ht="15.75">
      <c r="A135" s="10" t="s">
        <v>1279</v>
      </c>
      <c r="B135" s="175" t="s">
        <v>286</v>
      </c>
      <c r="C135" s="10" t="s">
        <v>287</v>
      </c>
      <c r="D135" s="10" t="s">
        <v>13</v>
      </c>
      <c r="E135" s="175" t="s">
        <v>11</v>
      </c>
      <c r="F135" s="16">
        <v>1856899696</v>
      </c>
      <c r="G135" s="16">
        <v>1793505793</v>
      </c>
      <c r="H135" s="177">
        <v>1769567761</v>
      </c>
      <c r="I135" s="176">
        <v>1806657750</v>
      </c>
    </row>
    <row r="136" spans="1:9" ht="15.75">
      <c r="A136" s="10" t="s">
        <v>1280</v>
      </c>
      <c r="B136" s="175" t="s">
        <v>288</v>
      </c>
      <c r="C136" s="10" t="s">
        <v>289</v>
      </c>
      <c r="D136" s="10" t="s">
        <v>13</v>
      </c>
      <c r="E136" s="175" t="s">
        <v>11</v>
      </c>
      <c r="F136" s="16">
        <v>145547625</v>
      </c>
      <c r="G136" s="16">
        <v>136223035</v>
      </c>
      <c r="H136" s="177">
        <v>143677782</v>
      </c>
      <c r="I136" s="176">
        <v>141816147.33333334</v>
      </c>
    </row>
    <row r="137" spans="1:9" ht="15.75">
      <c r="A137" s="10" t="s">
        <v>1281</v>
      </c>
      <c r="B137" s="175" t="s">
        <v>290</v>
      </c>
      <c r="C137" s="10" t="s">
        <v>291</v>
      </c>
      <c r="D137" s="10" t="s">
        <v>35</v>
      </c>
      <c r="E137" s="175" t="s">
        <v>11</v>
      </c>
      <c r="F137" s="16">
        <v>38633437</v>
      </c>
      <c r="G137" s="16">
        <v>40328130</v>
      </c>
      <c r="H137" s="177">
        <v>35082533</v>
      </c>
      <c r="I137" s="176">
        <v>38014700</v>
      </c>
    </row>
    <row r="138" spans="1:9" ht="15.75">
      <c r="A138" s="10" t="s">
        <v>1282</v>
      </c>
      <c r="B138" s="174" t="s">
        <v>292</v>
      </c>
      <c r="C138" s="10" t="s">
        <v>293</v>
      </c>
      <c r="D138" s="10" t="s">
        <v>27</v>
      </c>
      <c r="E138" s="175" t="s">
        <v>293</v>
      </c>
      <c r="F138" s="176">
        <v>37951964600</v>
      </c>
      <c r="G138" s="176">
        <v>37013938347</v>
      </c>
      <c r="H138" s="176">
        <v>36616808128</v>
      </c>
      <c r="I138" s="176">
        <v>37194237025</v>
      </c>
    </row>
    <row r="139" spans="1:9" ht="15.75">
      <c r="A139" s="10" t="s">
        <v>1283</v>
      </c>
      <c r="B139" s="175" t="s">
        <v>294</v>
      </c>
      <c r="C139" s="10" t="s">
        <v>295</v>
      </c>
      <c r="D139" s="10" t="s">
        <v>35</v>
      </c>
      <c r="E139" s="175" t="s">
        <v>293</v>
      </c>
      <c r="F139" s="16">
        <v>746677227</v>
      </c>
      <c r="G139" s="16">
        <v>709149331</v>
      </c>
      <c r="H139" s="177">
        <v>676236426</v>
      </c>
      <c r="I139" s="176">
        <v>710687661.3333334</v>
      </c>
    </row>
    <row r="140" spans="1:9" ht="15.75">
      <c r="A140" s="10" t="s">
        <v>1284</v>
      </c>
      <c r="B140" s="175" t="s">
        <v>296</v>
      </c>
      <c r="C140" s="10" t="s">
        <v>297</v>
      </c>
      <c r="D140" s="10" t="s">
        <v>35</v>
      </c>
      <c r="E140" s="175" t="s">
        <v>293</v>
      </c>
      <c r="F140" s="16">
        <v>22140932</v>
      </c>
      <c r="G140" s="16">
        <v>21419702</v>
      </c>
      <c r="H140" s="177">
        <v>21060128</v>
      </c>
      <c r="I140" s="176">
        <v>21540254</v>
      </c>
    </row>
    <row r="141" spans="1:9" ht="15.75">
      <c r="A141" s="10" t="s">
        <v>1285</v>
      </c>
      <c r="B141" s="175" t="s">
        <v>298</v>
      </c>
      <c r="C141" s="10" t="s">
        <v>299</v>
      </c>
      <c r="D141" s="10" t="s">
        <v>35</v>
      </c>
      <c r="E141" s="175" t="s">
        <v>293</v>
      </c>
      <c r="F141" s="16">
        <v>529565606</v>
      </c>
      <c r="G141" s="16">
        <v>517355224</v>
      </c>
      <c r="H141" s="177">
        <v>510957924</v>
      </c>
      <c r="I141" s="176">
        <v>519292918</v>
      </c>
    </row>
    <row r="142" spans="1:9" ht="15.75">
      <c r="A142" s="10" t="s">
        <v>1286</v>
      </c>
      <c r="B142" s="175" t="s">
        <v>300</v>
      </c>
      <c r="C142" s="10" t="s">
        <v>301</v>
      </c>
      <c r="D142" s="10" t="s">
        <v>35</v>
      </c>
      <c r="E142" s="175" t="s">
        <v>293</v>
      </c>
      <c r="F142" s="16">
        <v>801055431</v>
      </c>
      <c r="G142" s="16">
        <v>772183268</v>
      </c>
      <c r="H142" s="177">
        <v>739160524</v>
      </c>
      <c r="I142" s="176">
        <v>770799741</v>
      </c>
    </row>
    <row r="143" spans="1:9" ht="15.75">
      <c r="A143" s="10" t="s">
        <v>1287</v>
      </c>
      <c r="B143" s="175" t="s">
        <v>302</v>
      </c>
      <c r="C143" s="10" t="s">
        <v>303</v>
      </c>
      <c r="D143" s="10" t="s">
        <v>35</v>
      </c>
      <c r="E143" s="175" t="s">
        <v>293</v>
      </c>
      <c r="F143" s="16">
        <v>761460101</v>
      </c>
      <c r="G143" s="16">
        <v>736620259</v>
      </c>
      <c r="H143" s="177">
        <v>733471950</v>
      </c>
      <c r="I143" s="176">
        <v>743850770</v>
      </c>
    </row>
    <row r="144" spans="1:9" ht="15.75">
      <c r="A144" s="10" t="s">
        <v>1288</v>
      </c>
      <c r="B144" s="175" t="s">
        <v>304</v>
      </c>
      <c r="C144" s="10" t="s">
        <v>303</v>
      </c>
      <c r="D144" s="10" t="s">
        <v>13</v>
      </c>
      <c r="E144" s="175" t="s">
        <v>293</v>
      </c>
      <c r="F144" s="16">
        <v>554079531</v>
      </c>
      <c r="G144" s="16">
        <v>547325424</v>
      </c>
      <c r="H144" s="177">
        <v>559049341</v>
      </c>
      <c r="I144" s="176">
        <v>553484765.3333334</v>
      </c>
    </row>
    <row r="145" spans="1:9" ht="15.75">
      <c r="A145" s="10" t="s">
        <v>1289</v>
      </c>
      <c r="B145" s="175" t="s">
        <v>305</v>
      </c>
      <c r="C145" s="10" t="s">
        <v>306</v>
      </c>
      <c r="D145" s="10" t="s">
        <v>35</v>
      </c>
      <c r="E145" s="175" t="s">
        <v>293</v>
      </c>
      <c r="F145" s="16">
        <v>133924028</v>
      </c>
      <c r="G145" s="16">
        <v>125202456</v>
      </c>
      <c r="H145" s="177">
        <v>119468414</v>
      </c>
      <c r="I145" s="176">
        <v>126198299.33333333</v>
      </c>
    </row>
    <row r="146" spans="1:9" ht="15.75">
      <c r="A146" s="10" t="s">
        <v>1290</v>
      </c>
      <c r="B146" s="175" t="s">
        <v>307</v>
      </c>
      <c r="C146" s="10" t="s">
        <v>293</v>
      </c>
      <c r="D146" s="10" t="s">
        <v>29</v>
      </c>
      <c r="E146" s="175" t="s">
        <v>293</v>
      </c>
      <c r="F146" s="16">
        <v>1645065137</v>
      </c>
      <c r="G146" s="16">
        <v>1545382119</v>
      </c>
      <c r="H146" s="177">
        <v>1547691745</v>
      </c>
      <c r="I146" s="176">
        <v>1579379667</v>
      </c>
    </row>
    <row r="147" spans="1:9" ht="15.75">
      <c r="A147" s="10" t="s">
        <v>1291</v>
      </c>
      <c r="B147" s="175" t="s">
        <v>308</v>
      </c>
      <c r="C147" s="10" t="s">
        <v>309</v>
      </c>
      <c r="D147" s="10" t="s">
        <v>13</v>
      </c>
      <c r="E147" s="175" t="s">
        <v>293</v>
      </c>
      <c r="F147" s="16">
        <v>8263274367</v>
      </c>
      <c r="G147" s="16">
        <v>8141911936</v>
      </c>
      <c r="H147" s="177">
        <v>7946182574</v>
      </c>
      <c r="I147" s="176">
        <v>8117122959</v>
      </c>
    </row>
    <row r="148" spans="1:9" ht="15.75">
      <c r="A148" s="10" t="s">
        <v>1292</v>
      </c>
      <c r="B148" s="175" t="s">
        <v>310</v>
      </c>
      <c r="C148" s="10" t="s">
        <v>311</v>
      </c>
      <c r="D148" s="10" t="s">
        <v>35</v>
      </c>
      <c r="E148" s="175" t="s">
        <v>293</v>
      </c>
      <c r="F148" s="16">
        <v>89086563</v>
      </c>
      <c r="G148" s="16">
        <v>82459274</v>
      </c>
      <c r="H148" s="177">
        <v>88730750</v>
      </c>
      <c r="I148" s="176">
        <v>86758862.33333333</v>
      </c>
    </row>
    <row r="149" spans="1:9" ht="15.75">
      <c r="A149" s="10" t="s">
        <v>1293</v>
      </c>
      <c r="B149" s="175" t="s">
        <v>312</v>
      </c>
      <c r="C149" s="10" t="s">
        <v>313</v>
      </c>
      <c r="D149" s="10" t="s">
        <v>35</v>
      </c>
      <c r="E149" s="175" t="s">
        <v>293</v>
      </c>
      <c r="F149" s="16">
        <v>280632623</v>
      </c>
      <c r="G149" s="16">
        <v>269644297</v>
      </c>
      <c r="H149" s="177">
        <v>242179209</v>
      </c>
      <c r="I149" s="176">
        <v>264152043</v>
      </c>
    </row>
    <row r="150" spans="1:9" ht="15.75">
      <c r="A150" s="10" t="s">
        <v>1294</v>
      </c>
      <c r="B150" s="175" t="s">
        <v>314</v>
      </c>
      <c r="C150" s="10" t="s">
        <v>315</v>
      </c>
      <c r="D150" s="10" t="s">
        <v>35</v>
      </c>
      <c r="E150" s="175" t="s">
        <v>293</v>
      </c>
      <c r="F150" s="16">
        <v>1070736007</v>
      </c>
      <c r="G150" s="16">
        <v>1030702926</v>
      </c>
      <c r="H150" s="177">
        <v>1014936384</v>
      </c>
      <c r="I150" s="176">
        <v>1038791772.3333334</v>
      </c>
    </row>
    <row r="151" spans="1:9" ht="15.75">
      <c r="A151" s="10" t="s">
        <v>1295</v>
      </c>
      <c r="B151" s="175" t="s">
        <v>316</v>
      </c>
      <c r="C151" s="10" t="s">
        <v>317</v>
      </c>
      <c r="D151" s="10" t="s">
        <v>35</v>
      </c>
      <c r="E151" s="175" t="s">
        <v>293</v>
      </c>
      <c r="F151" s="16">
        <v>225864161</v>
      </c>
      <c r="G151" s="16">
        <v>234679293</v>
      </c>
      <c r="H151" s="177">
        <v>226082042</v>
      </c>
      <c r="I151" s="176">
        <v>228875165.33333334</v>
      </c>
    </row>
    <row r="152" spans="1:9" ht="15.75">
      <c r="A152" s="10" t="s">
        <v>1296</v>
      </c>
      <c r="B152" s="175" t="s">
        <v>318</v>
      </c>
      <c r="C152" s="10" t="s">
        <v>319</v>
      </c>
      <c r="D152" s="10" t="s">
        <v>29</v>
      </c>
      <c r="E152" s="175" t="s">
        <v>293</v>
      </c>
      <c r="F152" s="16">
        <v>538777964</v>
      </c>
      <c r="G152" s="16">
        <v>542285406</v>
      </c>
      <c r="H152" s="177">
        <v>499812491</v>
      </c>
      <c r="I152" s="176">
        <v>526958620.3333333</v>
      </c>
    </row>
    <row r="153" spans="1:9" ht="15.75">
      <c r="A153" s="10" t="s">
        <v>1297</v>
      </c>
      <c r="B153" s="175" t="s">
        <v>320</v>
      </c>
      <c r="C153" s="10" t="s">
        <v>321</v>
      </c>
      <c r="D153" s="10" t="s">
        <v>13</v>
      </c>
      <c r="E153" s="175" t="s">
        <v>293</v>
      </c>
      <c r="F153" s="16">
        <v>4255304110</v>
      </c>
      <c r="G153" s="16">
        <v>4155123200</v>
      </c>
      <c r="H153" s="177">
        <v>4066930308</v>
      </c>
      <c r="I153" s="176">
        <v>4159119206</v>
      </c>
    </row>
    <row r="154" spans="1:9" ht="15.75">
      <c r="A154" s="10" t="s">
        <v>1298</v>
      </c>
      <c r="B154" s="175" t="s">
        <v>322</v>
      </c>
      <c r="C154" s="10" t="s">
        <v>323</v>
      </c>
      <c r="D154" s="10" t="s">
        <v>13</v>
      </c>
      <c r="E154" s="175" t="s">
        <v>293</v>
      </c>
      <c r="F154" s="16">
        <v>1379650679</v>
      </c>
      <c r="G154" s="16">
        <v>1331368070</v>
      </c>
      <c r="H154" s="177">
        <v>1310395627</v>
      </c>
      <c r="I154" s="176">
        <v>1340471458.6666667</v>
      </c>
    </row>
    <row r="155" spans="1:9" ht="15.75">
      <c r="A155" s="10" t="s">
        <v>1299</v>
      </c>
      <c r="B155" s="175" t="s">
        <v>324</v>
      </c>
      <c r="C155" s="10" t="s">
        <v>325</v>
      </c>
      <c r="D155" s="10" t="s">
        <v>35</v>
      </c>
      <c r="E155" s="175" t="s">
        <v>293</v>
      </c>
      <c r="F155" s="16">
        <v>2194388618</v>
      </c>
      <c r="G155" s="16">
        <v>2124708718</v>
      </c>
      <c r="H155" s="177">
        <v>2148868528</v>
      </c>
      <c r="I155" s="176">
        <v>2155988621.3333335</v>
      </c>
    </row>
    <row r="156" spans="1:9" ht="15.75">
      <c r="A156" s="10" t="s">
        <v>1300</v>
      </c>
      <c r="B156" s="175" t="s">
        <v>326</v>
      </c>
      <c r="C156" s="10" t="s">
        <v>327</v>
      </c>
      <c r="D156" s="10" t="s">
        <v>35</v>
      </c>
      <c r="E156" s="175" t="s">
        <v>293</v>
      </c>
      <c r="F156" s="16">
        <v>792176743</v>
      </c>
      <c r="G156" s="16">
        <v>796958086</v>
      </c>
      <c r="H156" s="177">
        <v>796812250</v>
      </c>
      <c r="I156" s="176">
        <v>795315693</v>
      </c>
    </row>
    <row r="157" spans="1:9" ht="15.75">
      <c r="A157" s="10" t="s">
        <v>1301</v>
      </c>
      <c r="B157" s="175" t="s">
        <v>328</v>
      </c>
      <c r="C157" s="10" t="s">
        <v>329</v>
      </c>
      <c r="D157" s="10" t="s">
        <v>35</v>
      </c>
      <c r="E157" s="175" t="s">
        <v>293</v>
      </c>
      <c r="F157" s="16">
        <v>39152786</v>
      </c>
      <c r="G157" s="16">
        <v>38402570</v>
      </c>
      <c r="H157" s="177">
        <v>38389930</v>
      </c>
      <c r="I157" s="176">
        <v>38648428.666666664</v>
      </c>
    </row>
    <row r="158" spans="1:9" ht="15.75">
      <c r="A158" s="10" t="s">
        <v>1302</v>
      </c>
      <c r="B158" s="175" t="s">
        <v>330</v>
      </c>
      <c r="C158" s="10" t="s">
        <v>331</v>
      </c>
      <c r="D158" s="10" t="s">
        <v>35</v>
      </c>
      <c r="E158" s="175" t="s">
        <v>293</v>
      </c>
      <c r="F158" s="16">
        <v>126467917</v>
      </c>
      <c r="G158" s="16">
        <v>119545655</v>
      </c>
      <c r="H158" s="177">
        <v>115728599</v>
      </c>
      <c r="I158" s="176">
        <v>120580723.66666667</v>
      </c>
    </row>
    <row r="159" spans="1:9" ht="15.75">
      <c r="A159" s="10" t="s">
        <v>1303</v>
      </c>
      <c r="B159" s="175" t="s">
        <v>332</v>
      </c>
      <c r="C159" s="10" t="s">
        <v>333</v>
      </c>
      <c r="D159" s="10" t="s">
        <v>35</v>
      </c>
      <c r="E159" s="175" t="s">
        <v>293</v>
      </c>
      <c r="F159" s="16">
        <v>237833443</v>
      </c>
      <c r="G159" s="16">
        <v>238534899</v>
      </c>
      <c r="H159" s="177">
        <v>228628340</v>
      </c>
      <c r="I159" s="176">
        <v>234998894</v>
      </c>
    </row>
    <row r="160" spans="1:9" ht="15.75">
      <c r="A160" s="10" t="s">
        <v>1304</v>
      </c>
      <c r="B160" s="175" t="s">
        <v>334</v>
      </c>
      <c r="C160" s="10" t="s">
        <v>335</v>
      </c>
      <c r="D160" s="10" t="s">
        <v>35</v>
      </c>
      <c r="E160" s="175" t="s">
        <v>293</v>
      </c>
      <c r="F160" s="16">
        <v>648041985</v>
      </c>
      <c r="G160" s="16">
        <v>629542893</v>
      </c>
      <c r="H160" s="177">
        <v>631474806</v>
      </c>
      <c r="I160" s="176">
        <v>636353228</v>
      </c>
    </row>
    <row r="161" spans="1:9" ht="15.75">
      <c r="A161" s="10" t="s">
        <v>1305</v>
      </c>
      <c r="B161" s="175" t="s">
        <v>336</v>
      </c>
      <c r="C161" s="10" t="s">
        <v>337</v>
      </c>
      <c r="D161" s="10" t="s">
        <v>35</v>
      </c>
      <c r="E161" s="175" t="s">
        <v>293</v>
      </c>
      <c r="F161" s="16">
        <v>266950964</v>
      </c>
      <c r="G161" s="16">
        <v>256400331</v>
      </c>
      <c r="H161" s="177">
        <v>251927481</v>
      </c>
      <c r="I161" s="176">
        <v>258426258.66666666</v>
      </c>
    </row>
    <row r="162" spans="1:9" ht="15.75">
      <c r="A162" s="10" t="s">
        <v>1306</v>
      </c>
      <c r="B162" s="175" t="s">
        <v>338</v>
      </c>
      <c r="C162" s="10" t="s">
        <v>339</v>
      </c>
      <c r="D162" s="10" t="s">
        <v>35</v>
      </c>
      <c r="E162" s="175" t="s">
        <v>293</v>
      </c>
      <c r="F162" s="16">
        <v>238955736</v>
      </c>
      <c r="G162" s="16">
        <v>244689930</v>
      </c>
      <c r="H162" s="177">
        <v>235192562</v>
      </c>
      <c r="I162" s="176">
        <v>239612742.66666666</v>
      </c>
    </row>
    <row r="163" spans="1:9" ht="15.75">
      <c r="A163" s="10" t="s">
        <v>1307</v>
      </c>
      <c r="B163" s="175" t="s">
        <v>340</v>
      </c>
      <c r="C163" s="10" t="s">
        <v>341</v>
      </c>
      <c r="D163" s="10" t="s">
        <v>35</v>
      </c>
      <c r="E163" s="175" t="s">
        <v>293</v>
      </c>
      <c r="F163" s="16">
        <v>305845314</v>
      </c>
      <c r="G163" s="16">
        <v>285916069</v>
      </c>
      <c r="H163" s="177">
        <v>266641045</v>
      </c>
      <c r="I163" s="176">
        <v>286134142.6666667</v>
      </c>
    </row>
    <row r="164" spans="1:9" ht="15.75">
      <c r="A164" s="10" t="s">
        <v>1308</v>
      </c>
      <c r="B164" s="175" t="s">
        <v>342</v>
      </c>
      <c r="C164" s="10" t="s">
        <v>343</v>
      </c>
      <c r="D164" s="10" t="s">
        <v>35</v>
      </c>
      <c r="E164" s="175" t="s">
        <v>293</v>
      </c>
      <c r="F164" s="16">
        <v>277821896</v>
      </c>
      <c r="G164" s="16">
        <v>281225680</v>
      </c>
      <c r="H164" s="177">
        <v>284549176</v>
      </c>
      <c r="I164" s="176">
        <v>281198917.3333333</v>
      </c>
    </row>
    <row r="165" spans="1:9" ht="15.75">
      <c r="A165" s="10" t="s">
        <v>1309</v>
      </c>
      <c r="B165" s="175" t="s">
        <v>344</v>
      </c>
      <c r="C165" s="10" t="s">
        <v>345</v>
      </c>
      <c r="D165" s="10" t="s">
        <v>13</v>
      </c>
      <c r="E165" s="175" t="s">
        <v>293</v>
      </c>
      <c r="F165" s="16">
        <v>2437901936</v>
      </c>
      <c r="G165" s="16">
        <v>2480211820</v>
      </c>
      <c r="H165" s="177">
        <v>2495567497</v>
      </c>
      <c r="I165" s="176">
        <v>2471227084.3333335</v>
      </c>
    </row>
    <row r="166" spans="1:9" ht="15.75">
      <c r="A166" s="10" t="s">
        <v>1310</v>
      </c>
      <c r="B166" s="175" t="s">
        <v>346</v>
      </c>
      <c r="C166" s="10" t="s">
        <v>347</v>
      </c>
      <c r="D166" s="10" t="s">
        <v>35</v>
      </c>
      <c r="E166" s="175" t="s">
        <v>293</v>
      </c>
      <c r="F166" s="16">
        <v>491705413</v>
      </c>
      <c r="G166" s="16">
        <v>474997657</v>
      </c>
      <c r="H166" s="177">
        <v>468567088</v>
      </c>
      <c r="I166" s="176">
        <v>478423386</v>
      </c>
    </row>
    <row r="167" spans="1:9" ht="15.75">
      <c r="A167" s="10" t="s">
        <v>1311</v>
      </c>
      <c r="B167" s="175" t="s">
        <v>348</v>
      </c>
      <c r="C167" s="10" t="s">
        <v>349</v>
      </c>
      <c r="D167" s="10" t="s">
        <v>35</v>
      </c>
      <c r="E167" s="175" t="s">
        <v>293</v>
      </c>
      <c r="F167" s="16">
        <v>41887018</v>
      </c>
      <c r="G167" s="16">
        <v>43995902</v>
      </c>
      <c r="H167" s="177">
        <v>43967077</v>
      </c>
      <c r="I167" s="176">
        <v>43283332.333333336</v>
      </c>
    </row>
    <row r="168" spans="1:9" ht="15.75">
      <c r="A168" s="10" t="s">
        <v>1312</v>
      </c>
      <c r="B168" s="175" t="s">
        <v>350</v>
      </c>
      <c r="C168" s="10" t="s">
        <v>351</v>
      </c>
      <c r="D168" s="10" t="s">
        <v>35</v>
      </c>
      <c r="E168" s="175" t="s">
        <v>293</v>
      </c>
      <c r="F168" s="16">
        <v>525065690</v>
      </c>
      <c r="G168" s="16">
        <v>528239829</v>
      </c>
      <c r="H168" s="177">
        <v>514094570</v>
      </c>
      <c r="I168" s="176">
        <v>522466696.3333333</v>
      </c>
    </row>
    <row r="169" spans="1:9" ht="15.75">
      <c r="A169" s="10" t="s">
        <v>1313</v>
      </c>
      <c r="B169" s="175" t="s">
        <v>352</v>
      </c>
      <c r="C169" s="10" t="s">
        <v>353</v>
      </c>
      <c r="D169" s="10" t="s">
        <v>35</v>
      </c>
      <c r="E169" s="175" t="s">
        <v>293</v>
      </c>
      <c r="F169" s="16">
        <v>328892838</v>
      </c>
      <c r="G169" s="16">
        <v>323475700</v>
      </c>
      <c r="H169" s="177">
        <v>327880935</v>
      </c>
      <c r="I169" s="176">
        <v>326749824.3333333</v>
      </c>
    </row>
    <row r="170" spans="1:9" ht="15.75">
      <c r="A170" s="10" t="s">
        <v>1314</v>
      </c>
      <c r="B170" s="175" t="s">
        <v>354</v>
      </c>
      <c r="C170" s="10" t="s">
        <v>355</v>
      </c>
      <c r="D170" s="10" t="s">
        <v>35</v>
      </c>
      <c r="E170" s="175" t="s">
        <v>293</v>
      </c>
      <c r="F170" s="16">
        <v>451984335</v>
      </c>
      <c r="G170" s="16">
        <v>434782548</v>
      </c>
      <c r="H170" s="177">
        <v>432265219</v>
      </c>
      <c r="I170" s="176">
        <v>439677367.3333333</v>
      </c>
    </row>
    <row r="171" spans="1:9" ht="15.75">
      <c r="A171" s="10" t="s">
        <v>1315</v>
      </c>
      <c r="B171" s="175" t="s">
        <v>356</v>
      </c>
      <c r="C171" s="10" t="s">
        <v>357</v>
      </c>
      <c r="D171" s="10" t="s">
        <v>35</v>
      </c>
      <c r="E171" s="175" t="s">
        <v>293</v>
      </c>
      <c r="F171" s="16">
        <v>16539310</v>
      </c>
      <c r="G171" s="16">
        <v>16590429</v>
      </c>
      <c r="H171" s="177">
        <v>16590200</v>
      </c>
      <c r="I171" s="176">
        <v>16573313</v>
      </c>
    </row>
    <row r="172" spans="1:9" ht="15.75">
      <c r="A172" s="10" t="s">
        <v>1316</v>
      </c>
      <c r="B172" s="175" t="s">
        <v>358</v>
      </c>
      <c r="C172" s="10" t="s">
        <v>359</v>
      </c>
      <c r="D172" s="10" t="s">
        <v>13</v>
      </c>
      <c r="E172" s="175" t="s">
        <v>293</v>
      </c>
      <c r="F172" s="16">
        <v>3690839704</v>
      </c>
      <c r="G172" s="16">
        <v>3535329505</v>
      </c>
      <c r="H172" s="177">
        <v>3562280071</v>
      </c>
      <c r="I172" s="176">
        <v>3596149760</v>
      </c>
    </row>
    <row r="173" spans="1:9" ht="15.75">
      <c r="A173" s="10" t="s">
        <v>1317</v>
      </c>
      <c r="B173" s="175" t="s">
        <v>360</v>
      </c>
      <c r="C173" s="10" t="s">
        <v>361</v>
      </c>
      <c r="D173" s="10" t="s">
        <v>13</v>
      </c>
      <c r="E173" s="175" t="s">
        <v>293</v>
      </c>
      <c r="F173" s="16">
        <v>809755260</v>
      </c>
      <c r="G173" s="16">
        <v>766661301</v>
      </c>
      <c r="H173" s="177">
        <v>763062863</v>
      </c>
      <c r="I173" s="176">
        <v>779826474.6666666</v>
      </c>
    </row>
    <row r="174" spans="1:9" ht="15.75">
      <c r="A174" s="10" t="s">
        <v>1318</v>
      </c>
      <c r="B174" s="175" t="s">
        <v>362</v>
      </c>
      <c r="C174" s="10" t="s">
        <v>363</v>
      </c>
      <c r="D174" s="10" t="s">
        <v>13</v>
      </c>
      <c r="E174" s="175" t="s">
        <v>293</v>
      </c>
      <c r="F174" s="16">
        <v>2656176915</v>
      </c>
      <c r="G174" s="16">
        <v>2563722472</v>
      </c>
      <c r="H174" s="177">
        <v>2634395057</v>
      </c>
      <c r="I174" s="176">
        <v>2618098148</v>
      </c>
    </row>
    <row r="175" spans="1:9" ht="15.75">
      <c r="A175" s="10" t="s">
        <v>1319</v>
      </c>
      <c r="B175" s="175" t="s">
        <v>364</v>
      </c>
      <c r="C175" s="10" t="s">
        <v>365</v>
      </c>
      <c r="D175" s="10" t="s">
        <v>35</v>
      </c>
      <c r="E175" s="175" t="s">
        <v>293</v>
      </c>
      <c r="F175" s="16">
        <v>76286312</v>
      </c>
      <c r="G175" s="16">
        <v>67194168</v>
      </c>
      <c r="H175" s="177">
        <v>57578997</v>
      </c>
      <c r="I175" s="176">
        <v>67019825.666666664</v>
      </c>
    </row>
    <row r="176" spans="1:9" ht="15.75">
      <c r="A176" s="10" t="s">
        <v>1320</v>
      </c>
      <c r="B176" s="174" t="s">
        <v>366</v>
      </c>
      <c r="C176" s="10" t="s">
        <v>367</v>
      </c>
      <c r="D176" s="10" t="s">
        <v>27</v>
      </c>
      <c r="E176" s="175" t="s">
        <v>367</v>
      </c>
      <c r="F176" s="176">
        <v>47931467145</v>
      </c>
      <c r="G176" s="176">
        <v>46844283739</v>
      </c>
      <c r="H176" s="176">
        <v>46863608002</v>
      </c>
      <c r="I176" s="176">
        <v>47213119628.66667</v>
      </c>
    </row>
    <row r="177" spans="1:9" ht="15.75">
      <c r="A177" s="10" t="s">
        <v>1321</v>
      </c>
      <c r="B177" s="175" t="s">
        <v>368</v>
      </c>
      <c r="C177" s="10" t="s">
        <v>369</v>
      </c>
      <c r="D177" s="10" t="s">
        <v>35</v>
      </c>
      <c r="E177" s="175" t="s">
        <v>367</v>
      </c>
      <c r="F177" s="16">
        <v>7636277291</v>
      </c>
      <c r="G177" s="16">
        <v>7636382699</v>
      </c>
      <c r="H177" s="177">
        <v>7727305065</v>
      </c>
      <c r="I177" s="176">
        <v>7666655018.333333</v>
      </c>
    </row>
    <row r="178" spans="1:9" ht="15.75">
      <c r="A178" s="10" t="s">
        <v>1322</v>
      </c>
      <c r="B178" s="175" t="s">
        <v>370</v>
      </c>
      <c r="C178" s="10" t="s">
        <v>371</v>
      </c>
      <c r="D178" s="10" t="s">
        <v>29</v>
      </c>
      <c r="E178" s="175" t="s">
        <v>367</v>
      </c>
      <c r="F178" s="16">
        <v>2797806503</v>
      </c>
      <c r="G178" s="16">
        <v>2727310580</v>
      </c>
      <c r="H178" s="177">
        <v>2719056918</v>
      </c>
      <c r="I178" s="176">
        <v>2748058000.3333335</v>
      </c>
    </row>
    <row r="179" spans="1:9" ht="15.75">
      <c r="A179" s="10" t="s">
        <v>1323</v>
      </c>
      <c r="B179" s="175" t="s">
        <v>372</v>
      </c>
      <c r="C179" s="10" t="s">
        <v>373</v>
      </c>
      <c r="D179" s="10" t="s">
        <v>35</v>
      </c>
      <c r="E179" s="175" t="s">
        <v>367</v>
      </c>
      <c r="F179" s="16">
        <v>509421607</v>
      </c>
      <c r="G179" s="16">
        <v>475240111</v>
      </c>
      <c r="H179" s="177">
        <v>462773290</v>
      </c>
      <c r="I179" s="176">
        <v>482478336</v>
      </c>
    </row>
    <row r="180" spans="1:9" ht="15.75">
      <c r="A180" s="10" t="s">
        <v>1324</v>
      </c>
      <c r="B180" s="175" t="s">
        <v>374</v>
      </c>
      <c r="C180" s="10" t="s">
        <v>375</v>
      </c>
      <c r="D180" s="10" t="s">
        <v>13</v>
      </c>
      <c r="E180" s="175" t="s">
        <v>367</v>
      </c>
      <c r="F180" s="16">
        <v>877443677</v>
      </c>
      <c r="G180" s="16">
        <v>848090277</v>
      </c>
      <c r="H180" s="177">
        <v>870760321</v>
      </c>
      <c r="I180" s="176">
        <v>865431425</v>
      </c>
    </row>
    <row r="181" spans="1:9" ht="15.75">
      <c r="A181" s="10" t="s">
        <v>1325</v>
      </c>
      <c r="B181" s="175" t="s">
        <v>376</v>
      </c>
      <c r="C181" s="10" t="s">
        <v>377</v>
      </c>
      <c r="D181" s="10" t="s">
        <v>13</v>
      </c>
      <c r="E181" s="175" t="s">
        <v>367</v>
      </c>
      <c r="F181" s="16">
        <v>3778402661</v>
      </c>
      <c r="G181" s="16">
        <v>3703292414</v>
      </c>
      <c r="H181" s="177">
        <v>3698337895</v>
      </c>
      <c r="I181" s="176">
        <v>3726677656.6666665</v>
      </c>
    </row>
    <row r="182" spans="1:9" ht="15.75">
      <c r="A182" s="10" t="s">
        <v>1326</v>
      </c>
      <c r="B182" s="175" t="s">
        <v>378</v>
      </c>
      <c r="C182" s="10" t="s">
        <v>379</v>
      </c>
      <c r="D182" s="10" t="s">
        <v>13</v>
      </c>
      <c r="E182" s="175" t="s">
        <v>367</v>
      </c>
      <c r="F182" s="16">
        <v>2815884234</v>
      </c>
      <c r="G182" s="16">
        <v>2648723583</v>
      </c>
      <c r="H182" s="177">
        <v>2668371482</v>
      </c>
      <c r="I182" s="176">
        <v>2710993099.6666665</v>
      </c>
    </row>
    <row r="183" spans="1:9" ht="15.75">
      <c r="A183" s="10" t="s">
        <v>1327</v>
      </c>
      <c r="B183" s="175" t="s">
        <v>380</v>
      </c>
      <c r="C183" s="10" t="s">
        <v>381</v>
      </c>
      <c r="D183" s="10" t="s">
        <v>29</v>
      </c>
      <c r="E183" s="175" t="s">
        <v>367</v>
      </c>
      <c r="F183" s="16">
        <v>2736443756</v>
      </c>
      <c r="G183" s="16">
        <v>2638671474</v>
      </c>
      <c r="H183" s="177">
        <v>2549685406</v>
      </c>
      <c r="I183" s="176">
        <v>2641600212</v>
      </c>
    </row>
    <row r="184" spans="1:9" ht="15.75">
      <c r="A184" s="10" t="s">
        <v>1328</v>
      </c>
      <c r="B184" s="175" t="s">
        <v>382</v>
      </c>
      <c r="C184" s="10" t="s">
        <v>383</v>
      </c>
      <c r="D184" s="10" t="s">
        <v>29</v>
      </c>
      <c r="E184" s="175" t="s">
        <v>367</v>
      </c>
      <c r="F184" s="16">
        <v>11632097514</v>
      </c>
      <c r="G184" s="16">
        <v>11446574320</v>
      </c>
      <c r="H184" s="177">
        <v>11510012871</v>
      </c>
      <c r="I184" s="176">
        <v>11529561568.333334</v>
      </c>
    </row>
    <row r="185" spans="1:9" ht="15.75">
      <c r="A185" s="10" t="s">
        <v>1329</v>
      </c>
      <c r="B185" s="175" t="s">
        <v>384</v>
      </c>
      <c r="C185" s="10" t="s">
        <v>385</v>
      </c>
      <c r="D185" s="10" t="s">
        <v>29</v>
      </c>
      <c r="E185" s="175" t="s">
        <v>367</v>
      </c>
      <c r="F185" s="16">
        <v>4350812506</v>
      </c>
      <c r="G185" s="16">
        <v>4321522802</v>
      </c>
      <c r="H185" s="177">
        <v>4322063229</v>
      </c>
      <c r="I185" s="176">
        <v>4331466179</v>
      </c>
    </row>
    <row r="186" spans="1:9" ht="15.75">
      <c r="A186" s="10" t="s">
        <v>1330</v>
      </c>
      <c r="B186" s="175" t="s">
        <v>386</v>
      </c>
      <c r="C186" s="10" t="s">
        <v>387</v>
      </c>
      <c r="D186" s="10" t="s">
        <v>35</v>
      </c>
      <c r="E186" s="175" t="s">
        <v>367</v>
      </c>
      <c r="F186" s="16">
        <v>4195143317</v>
      </c>
      <c r="G186" s="16">
        <v>4054022640</v>
      </c>
      <c r="H186" s="177">
        <v>3990743113</v>
      </c>
      <c r="I186" s="176">
        <v>4079969690</v>
      </c>
    </row>
    <row r="187" spans="1:9" ht="15.75">
      <c r="A187" s="10" t="s">
        <v>1331</v>
      </c>
      <c r="B187" s="175" t="s">
        <v>388</v>
      </c>
      <c r="C187" s="10" t="s">
        <v>389</v>
      </c>
      <c r="D187" s="10" t="s">
        <v>13</v>
      </c>
      <c r="E187" s="175" t="s">
        <v>367</v>
      </c>
      <c r="F187" s="16">
        <v>2020969201</v>
      </c>
      <c r="G187" s="16">
        <v>1919483851</v>
      </c>
      <c r="H187" s="177">
        <v>1925345869</v>
      </c>
      <c r="I187" s="176">
        <v>1955266307</v>
      </c>
    </row>
    <row r="188" spans="1:9" ht="15.75">
      <c r="A188" s="10" t="s">
        <v>1332</v>
      </c>
      <c r="B188" s="175" t="s">
        <v>390</v>
      </c>
      <c r="C188" s="10" t="s">
        <v>391</v>
      </c>
      <c r="D188" s="10" t="s">
        <v>35</v>
      </c>
      <c r="E188" s="175" t="s">
        <v>367</v>
      </c>
      <c r="F188" s="16">
        <v>454195964</v>
      </c>
      <c r="G188" s="16">
        <v>437349782</v>
      </c>
      <c r="H188" s="177">
        <v>425659865</v>
      </c>
      <c r="I188" s="176">
        <v>439068537</v>
      </c>
    </row>
    <row r="189" spans="1:9" ht="15.75">
      <c r="A189" s="10" t="s">
        <v>1333</v>
      </c>
      <c r="B189" s="175" t="s">
        <v>392</v>
      </c>
      <c r="C189" s="10" t="s">
        <v>393</v>
      </c>
      <c r="D189" s="10" t="s">
        <v>35</v>
      </c>
      <c r="E189" s="175" t="s">
        <v>367</v>
      </c>
      <c r="F189" s="16">
        <v>240818036</v>
      </c>
      <c r="G189" s="16">
        <v>240759497</v>
      </c>
      <c r="H189" s="177">
        <v>238571361</v>
      </c>
      <c r="I189" s="176">
        <v>240049631.33333334</v>
      </c>
    </row>
    <row r="190" spans="1:9" ht="15.75">
      <c r="A190" s="10" t="s">
        <v>1334</v>
      </c>
      <c r="B190" s="175" t="s">
        <v>394</v>
      </c>
      <c r="C190" s="10" t="s">
        <v>395</v>
      </c>
      <c r="D190" s="10" t="s">
        <v>29</v>
      </c>
      <c r="E190" s="175" t="s">
        <v>367</v>
      </c>
      <c r="F190" s="16">
        <v>1497672651</v>
      </c>
      <c r="G190" s="16">
        <v>1443172042</v>
      </c>
      <c r="H190" s="177">
        <v>1440603843</v>
      </c>
      <c r="I190" s="176">
        <v>1460482845.3333333</v>
      </c>
    </row>
    <row r="191" spans="1:9" ht="15.75">
      <c r="A191" s="10" t="s">
        <v>1335</v>
      </c>
      <c r="B191" s="175" t="s">
        <v>396</v>
      </c>
      <c r="C191" s="10" t="s">
        <v>397</v>
      </c>
      <c r="D191" s="10" t="s">
        <v>35</v>
      </c>
      <c r="E191" s="175" t="s">
        <v>367</v>
      </c>
      <c r="F191" s="16">
        <v>2200260567</v>
      </c>
      <c r="G191" s="16">
        <v>2147218514</v>
      </c>
      <c r="H191" s="177">
        <v>2158036999</v>
      </c>
      <c r="I191" s="176">
        <v>2168505360</v>
      </c>
    </row>
    <row r="192" spans="1:9" ht="15.75">
      <c r="A192" s="10" t="s">
        <v>1336</v>
      </c>
      <c r="B192" s="175" t="s">
        <v>398</v>
      </c>
      <c r="C192" s="10" t="s">
        <v>399</v>
      </c>
      <c r="D192" s="10" t="s">
        <v>35</v>
      </c>
      <c r="E192" s="175" t="s">
        <v>367</v>
      </c>
      <c r="F192" s="16">
        <v>187817660</v>
      </c>
      <c r="G192" s="16">
        <v>156469153</v>
      </c>
      <c r="H192" s="177">
        <v>156280475</v>
      </c>
      <c r="I192" s="176">
        <v>166855762.66666666</v>
      </c>
    </row>
    <row r="193" spans="1:9" ht="15.75">
      <c r="A193" s="10" t="s">
        <v>1337</v>
      </c>
      <c r="B193" s="174" t="s">
        <v>400</v>
      </c>
      <c r="C193" s="10" t="s">
        <v>401</v>
      </c>
      <c r="D193" s="10" t="s">
        <v>27</v>
      </c>
      <c r="E193" s="175" t="s">
        <v>401</v>
      </c>
      <c r="F193" s="176">
        <v>9086118667</v>
      </c>
      <c r="G193" s="176">
        <v>8887265547</v>
      </c>
      <c r="H193" s="176">
        <v>8613663189</v>
      </c>
      <c r="I193" s="176">
        <v>8862349134.333334</v>
      </c>
    </row>
    <row r="194" spans="1:9" ht="15.75">
      <c r="A194" s="10" t="s">
        <v>1338</v>
      </c>
      <c r="B194" s="175" t="s">
        <v>402</v>
      </c>
      <c r="C194" s="10" t="s">
        <v>403</v>
      </c>
      <c r="D194" s="10" t="s">
        <v>29</v>
      </c>
      <c r="E194" s="175" t="s">
        <v>401</v>
      </c>
      <c r="F194" s="16">
        <v>511103855</v>
      </c>
      <c r="G194" s="16">
        <v>477214635</v>
      </c>
      <c r="H194" s="177">
        <v>457593691</v>
      </c>
      <c r="I194" s="176">
        <v>481970727</v>
      </c>
    </row>
    <row r="195" spans="1:9" ht="15.75">
      <c r="A195" s="10" t="s">
        <v>1339</v>
      </c>
      <c r="B195" s="175" t="s">
        <v>404</v>
      </c>
      <c r="C195" s="10" t="s">
        <v>405</v>
      </c>
      <c r="D195" s="10" t="s">
        <v>13</v>
      </c>
      <c r="E195" s="175" t="s">
        <v>401</v>
      </c>
      <c r="F195" s="16">
        <v>249822563</v>
      </c>
      <c r="G195" s="16">
        <v>248402390</v>
      </c>
      <c r="H195" s="177">
        <v>231974936</v>
      </c>
      <c r="I195" s="176">
        <v>243399963</v>
      </c>
    </row>
    <row r="196" spans="1:9" ht="15.75">
      <c r="A196" s="10" t="s">
        <v>1340</v>
      </c>
      <c r="B196" s="175" t="s">
        <v>406</v>
      </c>
      <c r="C196" s="10" t="s">
        <v>407</v>
      </c>
      <c r="D196" s="10" t="s">
        <v>13</v>
      </c>
      <c r="E196" s="175" t="s">
        <v>401</v>
      </c>
      <c r="F196" s="16">
        <v>209023941</v>
      </c>
      <c r="G196" s="16">
        <v>200201262</v>
      </c>
      <c r="H196" s="177">
        <v>195069351</v>
      </c>
      <c r="I196" s="176">
        <v>201431518</v>
      </c>
    </row>
    <row r="197" spans="1:9" ht="15.75">
      <c r="A197" s="10" t="s">
        <v>1341</v>
      </c>
      <c r="B197" s="175" t="s">
        <v>408</v>
      </c>
      <c r="C197" s="10" t="s">
        <v>409</v>
      </c>
      <c r="D197" s="10" t="s">
        <v>13</v>
      </c>
      <c r="E197" s="175" t="s">
        <v>401</v>
      </c>
      <c r="F197" s="16">
        <v>165982404</v>
      </c>
      <c r="G197" s="16">
        <v>153912172</v>
      </c>
      <c r="H197" s="177">
        <v>158072368</v>
      </c>
      <c r="I197" s="176">
        <v>159322314.66666666</v>
      </c>
    </row>
    <row r="198" spans="1:9" ht="15.75">
      <c r="A198" s="10" t="s">
        <v>1342</v>
      </c>
      <c r="B198" s="175" t="s">
        <v>410</v>
      </c>
      <c r="C198" s="10" t="s">
        <v>411</v>
      </c>
      <c r="D198" s="10" t="s">
        <v>13</v>
      </c>
      <c r="E198" s="175" t="s">
        <v>401</v>
      </c>
      <c r="F198" s="16">
        <v>314945724</v>
      </c>
      <c r="G198" s="16">
        <v>308124915</v>
      </c>
      <c r="H198" s="177">
        <v>292375023</v>
      </c>
      <c r="I198" s="176">
        <v>305148554</v>
      </c>
    </row>
    <row r="199" spans="1:9" ht="15.75">
      <c r="A199" s="10" t="s">
        <v>1343</v>
      </c>
      <c r="B199" s="175" t="s">
        <v>412</v>
      </c>
      <c r="C199" s="10" t="s">
        <v>413</v>
      </c>
      <c r="D199" s="10" t="s">
        <v>13</v>
      </c>
      <c r="E199" s="175" t="s">
        <v>401</v>
      </c>
      <c r="F199" s="16">
        <v>78684538</v>
      </c>
      <c r="G199" s="16">
        <v>114056855</v>
      </c>
      <c r="H199" s="177">
        <v>79176973</v>
      </c>
      <c r="I199" s="176">
        <v>90639455.33333333</v>
      </c>
    </row>
    <row r="200" spans="1:9" ht="15.75">
      <c r="A200" s="10" t="s">
        <v>1344</v>
      </c>
      <c r="B200" s="175" t="s">
        <v>414</v>
      </c>
      <c r="C200" s="10" t="s">
        <v>415</v>
      </c>
      <c r="D200" s="10" t="s">
        <v>13</v>
      </c>
      <c r="E200" s="175" t="s">
        <v>401</v>
      </c>
      <c r="F200" s="16">
        <v>326182495</v>
      </c>
      <c r="G200" s="16">
        <v>334781806</v>
      </c>
      <c r="H200" s="177">
        <v>304029873</v>
      </c>
      <c r="I200" s="176">
        <v>321664724.6666667</v>
      </c>
    </row>
    <row r="201" spans="1:9" ht="15.75">
      <c r="A201" s="10" t="s">
        <v>1345</v>
      </c>
      <c r="B201" s="175" t="s">
        <v>416</v>
      </c>
      <c r="C201" s="10" t="s">
        <v>417</v>
      </c>
      <c r="D201" s="10" t="s">
        <v>13</v>
      </c>
      <c r="E201" s="175" t="s">
        <v>401</v>
      </c>
      <c r="F201" s="16">
        <v>235507597</v>
      </c>
      <c r="G201" s="16">
        <v>218105649</v>
      </c>
      <c r="H201" s="177">
        <v>211523388</v>
      </c>
      <c r="I201" s="176">
        <v>221712211.33333334</v>
      </c>
    </row>
    <row r="202" spans="1:9" ht="15.75">
      <c r="A202" s="10" t="s">
        <v>1346</v>
      </c>
      <c r="B202" s="175" t="s">
        <v>418</v>
      </c>
      <c r="C202" s="10" t="s">
        <v>419</v>
      </c>
      <c r="D202" s="10" t="s">
        <v>13</v>
      </c>
      <c r="E202" s="175" t="s">
        <v>401</v>
      </c>
      <c r="F202" s="16">
        <v>320563941</v>
      </c>
      <c r="G202" s="16">
        <v>308678291</v>
      </c>
      <c r="H202" s="177">
        <v>303185978</v>
      </c>
      <c r="I202" s="176">
        <v>310809403.3333333</v>
      </c>
    </row>
    <row r="203" spans="1:9" ht="15.75">
      <c r="A203" s="10" t="s">
        <v>1347</v>
      </c>
      <c r="B203" s="175" t="s">
        <v>420</v>
      </c>
      <c r="C203" s="10" t="s">
        <v>421</v>
      </c>
      <c r="D203" s="10" t="s">
        <v>29</v>
      </c>
      <c r="E203" s="175" t="s">
        <v>401</v>
      </c>
      <c r="F203" s="16">
        <v>1772468093</v>
      </c>
      <c r="G203" s="16">
        <v>1710430171</v>
      </c>
      <c r="H203" s="177">
        <v>1573726169</v>
      </c>
      <c r="I203" s="176">
        <v>1685541477.6666667</v>
      </c>
    </row>
    <row r="204" spans="1:9" ht="15.75">
      <c r="A204" s="10" t="s">
        <v>1348</v>
      </c>
      <c r="B204" s="175" t="s">
        <v>422</v>
      </c>
      <c r="C204" s="10" t="s">
        <v>423</v>
      </c>
      <c r="D204" s="10" t="s">
        <v>35</v>
      </c>
      <c r="E204" s="175" t="s">
        <v>401</v>
      </c>
      <c r="F204" s="16">
        <v>36078554</v>
      </c>
      <c r="G204" s="16">
        <v>34341696</v>
      </c>
      <c r="H204" s="177">
        <v>30651456</v>
      </c>
      <c r="I204" s="176">
        <v>33690568.666666664</v>
      </c>
    </row>
    <row r="205" spans="1:9" ht="15.75">
      <c r="A205" s="10" t="s">
        <v>1349</v>
      </c>
      <c r="B205" s="175" t="s">
        <v>424</v>
      </c>
      <c r="C205" s="10" t="s">
        <v>425</v>
      </c>
      <c r="D205" s="10" t="s">
        <v>13</v>
      </c>
      <c r="E205" s="175" t="s">
        <v>401</v>
      </c>
      <c r="F205" s="16">
        <v>119670370</v>
      </c>
      <c r="G205" s="16">
        <v>114094639</v>
      </c>
      <c r="H205" s="177">
        <v>105152725</v>
      </c>
      <c r="I205" s="176">
        <v>112972578</v>
      </c>
    </row>
    <row r="206" spans="1:9" ht="15.75">
      <c r="A206" s="10" t="s">
        <v>1350</v>
      </c>
      <c r="B206" s="175" t="s">
        <v>426</v>
      </c>
      <c r="C206" s="10" t="s">
        <v>427</v>
      </c>
      <c r="D206" s="10" t="s">
        <v>13</v>
      </c>
      <c r="E206" s="175" t="s">
        <v>401</v>
      </c>
      <c r="F206" s="16">
        <v>614177040</v>
      </c>
      <c r="G206" s="16">
        <v>617170590</v>
      </c>
      <c r="H206" s="177">
        <v>636299206</v>
      </c>
      <c r="I206" s="176">
        <v>622548945.3333334</v>
      </c>
    </row>
    <row r="207" spans="1:9" ht="15.75">
      <c r="A207" s="10" t="s">
        <v>1351</v>
      </c>
      <c r="B207" s="175" t="s">
        <v>428</v>
      </c>
      <c r="C207" s="10" t="s">
        <v>429</v>
      </c>
      <c r="D207" s="10" t="s">
        <v>29</v>
      </c>
      <c r="E207" s="175" t="s">
        <v>401</v>
      </c>
      <c r="F207" s="16">
        <v>4131907552</v>
      </c>
      <c r="G207" s="16">
        <v>4047750476</v>
      </c>
      <c r="H207" s="177">
        <v>4034832052</v>
      </c>
      <c r="I207" s="176">
        <v>4071496693.3333335</v>
      </c>
    </row>
    <row r="208" spans="1:9" ht="15.75">
      <c r="A208" s="10" t="s">
        <v>1352</v>
      </c>
      <c r="B208" s="174" t="s">
        <v>430</v>
      </c>
      <c r="C208" s="10" t="s">
        <v>431</v>
      </c>
      <c r="D208" s="10" t="s">
        <v>27</v>
      </c>
      <c r="E208" s="175" t="s">
        <v>431</v>
      </c>
      <c r="F208" s="176">
        <v>83965717452</v>
      </c>
      <c r="G208" s="176">
        <v>81498221981</v>
      </c>
      <c r="H208" s="176">
        <v>81977548744</v>
      </c>
      <c r="I208" s="176">
        <v>82480496058.99998</v>
      </c>
    </row>
    <row r="209" spans="1:9" ht="15.75">
      <c r="A209" s="10" t="s">
        <v>1353</v>
      </c>
      <c r="B209" s="175" t="s">
        <v>432</v>
      </c>
      <c r="C209" s="10" t="s">
        <v>433</v>
      </c>
      <c r="D209" s="10" t="s">
        <v>13</v>
      </c>
      <c r="E209" s="175" t="s">
        <v>431</v>
      </c>
      <c r="F209" s="16">
        <v>2948016643</v>
      </c>
      <c r="G209" s="16">
        <v>2818980843</v>
      </c>
      <c r="H209" s="177">
        <v>2764535576</v>
      </c>
      <c r="I209" s="176">
        <v>2843844354</v>
      </c>
    </row>
    <row r="210" spans="1:9" ht="15.75">
      <c r="A210" s="10" t="s">
        <v>1354</v>
      </c>
      <c r="B210" s="175" t="s">
        <v>434</v>
      </c>
      <c r="C210" s="10" t="s">
        <v>435</v>
      </c>
      <c r="D210" s="10" t="s">
        <v>13</v>
      </c>
      <c r="E210" s="175" t="s">
        <v>431</v>
      </c>
      <c r="F210" s="16">
        <v>4328358020</v>
      </c>
      <c r="G210" s="16">
        <v>4303014727</v>
      </c>
      <c r="H210" s="177">
        <v>4279495272</v>
      </c>
      <c r="I210" s="176">
        <v>4303622673</v>
      </c>
    </row>
    <row r="211" spans="1:9" ht="15.75">
      <c r="A211" s="10" t="s">
        <v>1355</v>
      </c>
      <c r="B211" s="175" t="s">
        <v>436</v>
      </c>
      <c r="C211" s="10" t="s">
        <v>437</v>
      </c>
      <c r="D211" s="10" t="s">
        <v>13</v>
      </c>
      <c r="E211" s="175" t="s">
        <v>431</v>
      </c>
      <c r="F211" s="16">
        <v>1024407637</v>
      </c>
      <c r="G211" s="16">
        <v>997976647</v>
      </c>
      <c r="H211" s="177">
        <v>1057247501</v>
      </c>
      <c r="I211" s="176">
        <v>1026543928.3333334</v>
      </c>
    </row>
    <row r="212" spans="1:9" ht="15.75">
      <c r="A212" s="10" t="s">
        <v>1356</v>
      </c>
      <c r="B212" s="175" t="s">
        <v>438</v>
      </c>
      <c r="C212" s="10" t="s">
        <v>439</v>
      </c>
      <c r="D212" s="10" t="s">
        <v>13</v>
      </c>
      <c r="E212" s="175" t="s">
        <v>431</v>
      </c>
      <c r="F212" s="16">
        <v>2230186351</v>
      </c>
      <c r="G212" s="16">
        <v>2221548616</v>
      </c>
      <c r="H212" s="177">
        <v>2230679083</v>
      </c>
      <c r="I212" s="176">
        <v>2227471350</v>
      </c>
    </row>
    <row r="213" spans="1:9" ht="15.75">
      <c r="A213" s="10" t="s">
        <v>1357</v>
      </c>
      <c r="B213" s="175" t="s">
        <v>440</v>
      </c>
      <c r="C213" s="10" t="s">
        <v>441</v>
      </c>
      <c r="D213" s="10" t="s">
        <v>29</v>
      </c>
      <c r="E213" s="175" t="s">
        <v>431</v>
      </c>
      <c r="F213" s="16">
        <v>3447806728</v>
      </c>
      <c r="G213" s="16">
        <v>2967815604</v>
      </c>
      <c r="H213" s="177">
        <v>2789405784</v>
      </c>
      <c r="I213" s="176">
        <v>3068342705.3333335</v>
      </c>
    </row>
    <row r="214" spans="1:9" ht="15.75">
      <c r="A214" s="10" t="s">
        <v>1358</v>
      </c>
      <c r="B214" s="175" t="s">
        <v>442</v>
      </c>
      <c r="C214" s="10" t="s">
        <v>443</v>
      </c>
      <c r="D214" s="10" t="s">
        <v>13</v>
      </c>
      <c r="E214" s="175" t="s">
        <v>431</v>
      </c>
      <c r="F214" s="16">
        <v>746301575</v>
      </c>
      <c r="G214" s="16">
        <v>738672780</v>
      </c>
      <c r="H214" s="177">
        <v>755631210</v>
      </c>
      <c r="I214" s="176">
        <v>746868521.6666666</v>
      </c>
    </row>
    <row r="215" spans="1:9" ht="15.75">
      <c r="A215" s="10" t="s">
        <v>1359</v>
      </c>
      <c r="B215" s="175" t="s">
        <v>444</v>
      </c>
      <c r="C215" s="10" t="s">
        <v>411</v>
      </c>
      <c r="D215" s="10" t="s">
        <v>13</v>
      </c>
      <c r="E215" s="175" t="s">
        <v>431</v>
      </c>
      <c r="F215" s="16">
        <v>2778312682</v>
      </c>
      <c r="G215" s="16">
        <v>2580212928</v>
      </c>
      <c r="H215" s="177">
        <v>2625244393</v>
      </c>
      <c r="I215" s="176">
        <v>2661256667.6666665</v>
      </c>
    </row>
    <row r="216" spans="1:9" ht="15.75">
      <c r="A216" s="10" t="s">
        <v>1360</v>
      </c>
      <c r="B216" s="175" t="s">
        <v>445</v>
      </c>
      <c r="C216" s="10" t="s">
        <v>446</v>
      </c>
      <c r="D216" s="10" t="s">
        <v>13</v>
      </c>
      <c r="E216" s="175" t="s">
        <v>431</v>
      </c>
      <c r="F216" s="16">
        <v>1462603237</v>
      </c>
      <c r="G216" s="16">
        <v>1479882906</v>
      </c>
      <c r="H216" s="177">
        <v>1500810926</v>
      </c>
      <c r="I216" s="176">
        <v>1481099023</v>
      </c>
    </row>
    <row r="217" spans="1:9" ht="15.75">
      <c r="A217" s="10" t="s">
        <v>1361</v>
      </c>
      <c r="B217" s="175" t="s">
        <v>447</v>
      </c>
      <c r="C217" s="10" t="s">
        <v>448</v>
      </c>
      <c r="D217" s="10" t="s">
        <v>13</v>
      </c>
      <c r="E217" s="175" t="s">
        <v>431</v>
      </c>
      <c r="F217" s="16">
        <v>2776764427</v>
      </c>
      <c r="G217" s="16">
        <v>2437555218</v>
      </c>
      <c r="H217" s="177">
        <v>2294866255</v>
      </c>
      <c r="I217" s="176">
        <v>2503061966.6666665</v>
      </c>
    </row>
    <row r="218" spans="1:9" ht="15.75">
      <c r="A218" s="10" t="s">
        <v>1362</v>
      </c>
      <c r="B218" s="175" t="s">
        <v>449</v>
      </c>
      <c r="C218" s="10" t="s">
        <v>450</v>
      </c>
      <c r="D218" s="10" t="s">
        <v>13</v>
      </c>
      <c r="E218" s="175" t="s">
        <v>431</v>
      </c>
      <c r="F218" s="16">
        <v>7408308214</v>
      </c>
      <c r="G218" s="16">
        <v>7493370325</v>
      </c>
      <c r="H218" s="177">
        <v>7592122840</v>
      </c>
      <c r="I218" s="176">
        <v>7497933793</v>
      </c>
    </row>
    <row r="219" spans="1:9" ht="15.75">
      <c r="A219" s="10" t="s">
        <v>1363</v>
      </c>
      <c r="B219" s="175" t="s">
        <v>451</v>
      </c>
      <c r="C219" s="10" t="s">
        <v>452</v>
      </c>
      <c r="D219" s="10" t="s">
        <v>13</v>
      </c>
      <c r="E219" s="175" t="s">
        <v>431</v>
      </c>
      <c r="F219" s="16">
        <v>3387726084</v>
      </c>
      <c r="G219" s="16">
        <v>3300609864</v>
      </c>
      <c r="H219" s="177">
        <v>3403573761</v>
      </c>
      <c r="I219" s="176">
        <v>3363969903</v>
      </c>
    </row>
    <row r="220" spans="1:9" ht="15.75">
      <c r="A220" s="10" t="s">
        <v>1364</v>
      </c>
      <c r="B220" s="175" t="s">
        <v>453</v>
      </c>
      <c r="C220" s="10" t="s">
        <v>454</v>
      </c>
      <c r="D220" s="10" t="s">
        <v>13</v>
      </c>
      <c r="E220" s="175" t="s">
        <v>431</v>
      </c>
      <c r="F220" s="16">
        <v>8542050000</v>
      </c>
      <c r="G220" s="16">
        <v>8608653948</v>
      </c>
      <c r="H220" s="177">
        <v>9309572818</v>
      </c>
      <c r="I220" s="176">
        <v>8820092255.333334</v>
      </c>
    </row>
    <row r="221" spans="1:9" ht="15.75">
      <c r="A221" s="10" t="s">
        <v>1365</v>
      </c>
      <c r="B221" s="175" t="s">
        <v>455</v>
      </c>
      <c r="C221" s="10" t="s">
        <v>456</v>
      </c>
      <c r="D221" s="10" t="s">
        <v>13</v>
      </c>
      <c r="E221" s="175" t="s">
        <v>431</v>
      </c>
      <c r="F221" s="16">
        <v>6588546577</v>
      </c>
      <c r="G221" s="16">
        <v>6522535588</v>
      </c>
      <c r="H221" s="177">
        <v>6724117273</v>
      </c>
      <c r="I221" s="176">
        <v>6611733146</v>
      </c>
    </row>
    <row r="222" spans="1:9" ht="15.75">
      <c r="A222" s="10" t="s">
        <v>1366</v>
      </c>
      <c r="B222" s="175" t="s">
        <v>457</v>
      </c>
      <c r="C222" s="10" t="s">
        <v>458</v>
      </c>
      <c r="D222" s="10" t="s">
        <v>29</v>
      </c>
      <c r="E222" s="175" t="s">
        <v>431</v>
      </c>
      <c r="F222" s="177">
        <v>14588448151</v>
      </c>
      <c r="G222" s="177">
        <v>13815967752</v>
      </c>
      <c r="H222" s="177">
        <v>13433383650</v>
      </c>
      <c r="I222" s="176">
        <v>13945933184.333334</v>
      </c>
    </row>
    <row r="223" spans="1:9" ht="15.75">
      <c r="A223" s="10" t="s">
        <v>1367</v>
      </c>
      <c r="B223" s="175" t="s">
        <v>459</v>
      </c>
      <c r="C223" s="10" t="s">
        <v>460</v>
      </c>
      <c r="D223" s="10" t="s">
        <v>35</v>
      </c>
      <c r="E223" s="175" t="s">
        <v>431</v>
      </c>
      <c r="F223" s="16">
        <v>1597016856</v>
      </c>
      <c r="G223" s="16">
        <v>1602742218</v>
      </c>
      <c r="H223" s="177">
        <v>1653362982</v>
      </c>
      <c r="I223" s="176">
        <v>1617707352</v>
      </c>
    </row>
    <row r="224" spans="1:9" ht="15.75">
      <c r="A224" s="10" t="s">
        <v>1368</v>
      </c>
      <c r="B224" s="175" t="s">
        <v>461</v>
      </c>
      <c r="C224" s="10" t="s">
        <v>462</v>
      </c>
      <c r="D224" s="10" t="s">
        <v>13</v>
      </c>
      <c r="E224" s="175" t="s">
        <v>431</v>
      </c>
      <c r="F224" s="16">
        <v>3820381816</v>
      </c>
      <c r="G224" s="16">
        <v>3720194061</v>
      </c>
      <c r="H224" s="177">
        <v>3633575123</v>
      </c>
      <c r="I224" s="176">
        <v>3724717000</v>
      </c>
    </row>
    <row r="225" spans="1:9" ht="15.75">
      <c r="A225" s="10" t="s">
        <v>1369</v>
      </c>
      <c r="B225" s="175" t="s">
        <v>463</v>
      </c>
      <c r="C225" s="10" t="s">
        <v>464</v>
      </c>
      <c r="D225" s="10" t="s">
        <v>29</v>
      </c>
      <c r="E225" s="175" t="s">
        <v>431</v>
      </c>
      <c r="F225" s="16">
        <v>1460304183</v>
      </c>
      <c r="G225" s="16">
        <v>1382271598</v>
      </c>
      <c r="H225" s="177">
        <v>1426569776</v>
      </c>
      <c r="I225" s="176">
        <v>1423048519</v>
      </c>
    </row>
    <row r="226" spans="1:9" ht="15.75">
      <c r="A226" s="10" t="s">
        <v>1370</v>
      </c>
      <c r="B226" s="175" t="s">
        <v>465</v>
      </c>
      <c r="C226" s="10" t="s">
        <v>466</v>
      </c>
      <c r="D226" s="10" t="s">
        <v>35</v>
      </c>
      <c r="E226" s="175" t="s">
        <v>431</v>
      </c>
      <c r="F226" s="16">
        <v>1807554766</v>
      </c>
      <c r="G226" s="16">
        <v>1794340055</v>
      </c>
      <c r="H226" s="177">
        <v>1813929641</v>
      </c>
      <c r="I226" s="176">
        <v>1805274820.6666667</v>
      </c>
    </row>
    <row r="227" spans="1:9" ht="15.75">
      <c r="A227" s="10" t="s">
        <v>1371</v>
      </c>
      <c r="B227" s="175" t="s">
        <v>467</v>
      </c>
      <c r="C227" s="10" t="s">
        <v>468</v>
      </c>
      <c r="D227" s="10" t="s">
        <v>176</v>
      </c>
      <c r="E227" s="175" t="s">
        <v>431</v>
      </c>
      <c r="F227" s="16">
        <v>2524436227</v>
      </c>
      <c r="G227" s="16">
        <v>2509334862</v>
      </c>
      <c r="H227" s="177">
        <v>2560257780</v>
      </c>
      <c r="I227" s="176">
        <v>2531342956.3333335</v>
      </c>
    </row>
    <row r="228" spans="1:9" ht="15.75">
      <c r="A228" s="10" t="s">
        <v>1372</v>
      </c>
      <c r="B228" s="175" t="s">
        <v>469</v>
      </c>
      <c r="C228" s="10" t="s">
        <v>470</v>
      </c>
      <c r="D228" s="10" t="s">
        <v>13</v>
      </c>
      <c r="E228" s="175" t="s">
        <v>431</v>
      </c>
      <c r="F228" s="16">
        <v>2204970708</v>
      </c>
      <c r="G228" s="16">
        <v>2177082040</v>
      </c>
      <c r="H228" s="177">
        <v>2216321436</v>
      </c>
      <c r="I228" s="176">
        <v>2199458061.3333335</v>
      </c>
    </row>
    <row r="229" spans="1:9" ht="15.75">
      <c r="A229" s="10" t="s">
        <v>1373</v>
      </c>
      <c r="B229" s="175" t="s">
        <v>471</v>
      </c>
      <c r="C229" s="10" t="s">
        <v>472</v>
      </c>
      <c r="D229" s="10" t="s">
        <v>13</v>
      </c>
      <c r="E229" s="175" t="s">
        <v>431</v>
      </c>
      <c r="F229" s="16">
        <v>2337535549</v>
      </c>
      <c r="G229" s="16">
        <v>2238474801</v>
      </c>
      <c r="H229" s="177">
        <v>2160731079</v>
      </c>
      <c r="I229" s="176">
        <v>2245580476.3333335</v>
      </c>
    </row>
    <row r="230" spans="1:9" ht="15.75">
      <c r="A230" s="10" t="s">
        <v>1374</v>
      </c>
      <c r="B230" s="175" t="s">
        <v>473</v>
      </c>
      <c r="C230" s="10" t="s">
        <v>474</v>
      </c>
      <c r="D230" s="10" t="s">
        <v>13</v>
      </c>
      <c r="E230" s="175" t="s">
        <v>431</v>
      </c>
      <c r="F230" s="16">
        <v>5955681021</v>
      </c>
      <c r="G230" s="16">
        <v>5786984600</v>
      </c>
      <c r="H230" s="177">
        <v>5752114585</v>
      </c>
      <c r="I230" s="176">
        <v>5831593402</v>
      </c>
    </row>
    <row r="231" spans="1:9" ht="15.75">
      <c r="A231" s="10" t="s">
        <v>1375</v>
      </c>
      <c r="B231" s="174" t="s">
        <v>475</v>
      </c>
      <c r="C231" s="10" t="s">
        <v>321</v>
      </c>
      <c r="D231" s="10" t="s">
        <v>27</v>
      </c>
      <c r="E231" s="175" t="s">
        <v>321</v>
      </c>
      <c r="F231" s="176">
        <v>26462362055</v>
      </c>
      <c r="G231" s="176">
        <v>25736457502</v>
      </c>
      <c r="H231" s="176">
        <v>25295342934</v>
      </c>
      <c r="I231" s="176">
        <v>25831387497</v>
      </c>
    </row>
    <row r="232" spans="1:9" ht="15.75">
      <c r="A232" s="10" t="s">
        <v>1376</v>
      </c>
      <c r="B232" s="175" t="s">
        <v>476</v>
      </c>
      <c r="C232" s="10" t="s">
        <v>477</v>
      </c>
      <c r="D232" s="10" t="s">
        <v>35</v>
      </c>
      <c r="E232" s="175" t="s">
        <v>321</v>
      </c>
      <c r="F232" s="16">
        <v>486264726</v>
      </c>
      <c r="G232" s="16">
        <v>479763959</v>
      </c>
      <c r="H232" s="177">
        <v>456575485</v>
      </c>
      <c r="I232" s="176">
        <v>474201390</v>
      </c>
    </row>
    <row r="233" spans="1:9" ht="15.75">
      <c r="A233" s="10" t="s">
        <v>1377</v>
      </c>
      <c r="B233" s="175" t="s">
        <v>478</v>
      </c>
      <c r="C233" s="10" t="s">
        <v>479</v>
      </c>
      <c r="D233" s="10" t="s">
        <v>13</v>
      </c>
      <c r="E233" s="175" t="s">
        <v>321</v>
      </c>
      <c r="F233" s="16">
        <v>3018457677</v>
      </c>
      <c r="G233" s="16">
        <v>2820098022</v>
      </c>
      <c r="H233" s="177">
        <v>2781478601</v>
      </c>
      <c r="I233" s="176">
        <v>2873344766.6666665</v>
      </c>
    </row>
    <row r="234" spans="1:9" ht="15.75">
      <c r="A234" s="10" t="s">
        <v>1378</v>
      </c>
      <c r="B234" s="175" t="s">
        <v>480</v>
      </c>
      <c r="C234" s="10" t="s">
        <v>481</v>
      </c>
      <c r="D234" s="10" t="s">
        <v>13</v>
      </c>
      <c r="E234" s="175" t="s">
        <v>321</v>
      </c>
      <c r="F234" s="16">
        <v>1076907617</v>
      </c>
      <c r="G234" s="16">
        <v>1068817577</v>
      </c>
      <c r="H234" s="177">
        <v>1074720904</v>
      </c>
      <c r="I234" s="176">
        <v>1073482032.6666666</v>
      </c>
    </row>
    <row r="235" spans="1:9" ht="15.75">
      <c r="A235" s="10" t="s">
        <v>1379</v>
      </c>
      <c r="B235" s="175" t="s">
        <v>482</v>
      </c>
      <c r="C235" s="10" t="s">
        <v>483</v>
      </c>
      <c r="D235" s="10" t="s">
        <v>13</v>
      </c>
      <c r="E235" s="175" t="s">
        <v>321</v>
      </c>
      <c r="F235" s="16">
        <v>369557363</v>
      </c>
      <c r="G235" s="16">
        <v>358670972</v>
      </c>
      <c r="H235" s="177">
        <v>358196555</v>
      </c>
      <c r="I235" s="176">
        <v>362141630</v>
      </c>
    </row>
    <row r="236" spans="1:9" ht="15.75">
      <c r="A236" s="10" t="s">
        <v>1380</v>
      </c>
      <c r="B236" s="175" t="s">
        <v>484</v>
      </c>
      <c r="C236" s="10" t="s">
        <v>485</v>
      </c>
      <c r="D236" s="10" t="s">
        <v>13</v>
      </c>
      <c r="E236" s="175" t="s">
        <v>321</v>
      </c>
      <c r="F236" s="16">
        <v>1308162167</v>
      </c>
      <c r="G236" s="16">
        <v>1282523898</v>
      </c>
      <c r="H236" s="177">
        <v>1290644407</v>
      </c>
      <c r="I236" s="176">
        <v>1293776824</v>
      </c>
    </row>
    <row r="237" spans="1:9" ht="15.75">
      <c r="A237" s="10" t="s">
        <v>1381</v>
      </c>
      <c r="B237" s="175" t="s">
        <v>486</v>
      </c>
      <c r="C237" s="10" t="s">
        <v>487</v>
      </c>
      <c r="D237" s="10" t="s">
        <v>35</v>
      </c>
      <c r="E237" s="175" t="s">
        <v>321</v>
      </c>
      <c r="F237" s="16">
        <v>1173287274</v>
      </c>
      <c r="G237" s="16">
        <v>1138587253</v>
      </c>
      <c r="H237" s="177">
        <v>1093511305</v>
      </c>
      <c r="I237" s="176">
        <v>1135128610.6666667</v>
      </c>
    </row>
    <row r="238" spans="1:9" ht="15.75">
      <c r="A238" s="10" t="s">
        <v>1382</v>
      </c>
      <c r="B238" s="175" t="s">
        <v>488</v>
      </c>
      <c r="C238" s="10" t="s">
        <v>413</v>
      </c>
      <c r="D238" s="10" t="s">
        <v>13</v>
      </c>
      <c r="E238" s="175" t="s">
        <v>321</v>
      </c>
      <c r="F238" s="16">
        <v>955886908</v>
      </c>
      <c r="G238" s="16">
        <v>858819116</v>
      </c>
      <c r="H238" s="177">
        <v>734924823</v>
      </c>
      <c r="I238" s="176">
        <v>849876949</v>
      </c>
    </row>
    <row r="239" spans="1:9" ht="15.75">
      <c r="A239" s="10" t="s">
        <v>1383</v>
      </c>
      <c r="B239" s="175" t="s">
        <v>489</v>
      </c>
      <c r="C239" s="10" t="s">
        <v>490</v>
      </c>
      <c r="D239" s="10" t="s">
        <v>13</v>
      </c>
      <c r="E239" s="175" t="s">
        <v>321</v>
      </c>
      <c r="F239" s="16">
        <v>1362722313</v>
      </c>
      <c r="G239" s="16">
        <v>1371663339</v>
      </c>
      <c r="H239" s="177">
        <v>1417734287</v>
      </c>
      <c r="I239" s="176">
        <v>1384039979.6666667</v>
      </c>
    </row>
    <row r="240" spans="1:9" ht="15.75">
      <c r="A240" s="10" t="s">
        <v>1384</v>
      </c>
      <c r="B240" s="175" t="s">
        <v>491</v>
      </c>
      <c r="C240" s="10" t="s">
        <v>492</v>
      </c>
      <c r="D240" s="10" t="s">
        <v>13</v>
      </c>
      <c r="E240" s="175" t="s">
        <v>321</v>
      </c>
      <c r="F240" s="16">
        <v>1167894658</v>
      </c>
      <c r="G240" s="16">
        <v>1156842897</v>
      </c>
      <c r="H240" s="177">
        <v>1146651599</v>
      </c>
      <c r="I240" s="176">
        <v>1157129718</v>
      </c>
    </row>
    <row r="241" spans="1:9" ht="15.75">
      <c r="A241" s="10" t="s">
        <v>1385</v>
      </c>
      <c r="B241" s="175" t="s">
        <v>493</v>
      </c>
      <c r="C241" s="10" t="s">
        <v>494</v>
      </c>
      <c r="D241" s="10" t="s">
        <v>13</v>
      </c>
      <c r="E241" s="175" t="s">
        <v>321</v>
      </c>
      <c r="F241" s="16">
        <v>1393176185</v>
      </c>
      <c r="G241" s="16">
        <v>1365856030</v>
      </c>
      <c r="H241" s="177">
        <v>1375832077</v>
      </c>
      <c r="I241" s="176">
        <v>1378288097.3333333</v>
      </c>
    </row>
    <row r="242" spans="1:9" ht="15.75">
      <c r="A242" s="10" t="s">
        <v>1386</v>
      </c>
      <c r="B242" s="175" t="s">
        <v>495</v>
      </c>
      <c r="C242" s="10" t="s">
        <v>496</v>
      </c>
      <c r="D242" s="10" t="s">
        <v>13</v>
      </c>
      <c r="E242" s="175" t="s">
        <v>321</v>
      </c>
      <c r="F242" s="16">
        <v>2647803696</v>
      </c>
      <c r="G242" s="16">
        <v>2616680974</v>
      </c>
      <c r="H242" s="177">
        <v>2509326095</v>
      </c>
      <c r="I242" s="176">
        <v>2591270255</v>
      </c>
    </row>
    <row r="243" spans="1:9" ht="15.75">
      <c r="A243" s="10" t="s">
        <v>1387</v>
      </c>
      <c r="B243" s="175" t="s">
        <v>497</v>
      </c>
      <c r="C243" s="10" t="s">
        <v>498</v>
      </c>
      <c r="D243" s="10" t="s">
        <v>35</v>
      </c>
      <c r="E243" s="175" t="s">
        <v>321</v>
      </c>
      <c r="F243" s="16">
        <v>174701506</v>
      </c>
      <c r="G243" s="16">
        <v>162375401</v>
      </c>
      <c r="H243" s="177">
        <v>157434468</v>
      </c>
      <c r="I243" s="176">
        <v>164837125</v>
      </c>
    </row>
    <row r="244" spans="1:9" ht="15.75">
      <c r="A244" s="10" t="s">
        <v>1388</v>
      </c>
      <c r="B244" s="175" t="s">
        <v>499</v>
      </c>
      <c r="C244" s="10" t="s">
        <v>500</v>
      </c>
      <c r="D244" s="10" t="s">
        <v>35</v>
      </c>
      <c r="E244" s="175" t="s">
        <v>321</v>
      </c>
      <c r="F244" s="16">
        <v>125297084</v>
      </c>
      <c r="G244" s="16">
        <v>127666636</v>
      </c>
      <c r="H244" s="177">
        <v>115092158</v>
      </c>
      <c r="I244" s="176">
        <v>122685292.66666667</v>
      </c>
    </row>
    <row r="245" spans="1:9" ht="15.75">
      <c r="A245" s="10" t="s">
        <v>1389</v>
      </c>
      <c r="B245" s="175" t="s">
        <v>501</v>
      </c>
      <c r="C245" s="10" t="s">
        <v>502</v>
      </c>
      <c r="D245" s="10" t="s">
        <v>35</v>
      </c>
      <c r="E245" s="175" t="s">
        <v>321</v>
      </c>
      <c r="F245" s="16">
        <v>440310345</v>
      </c>
      <c r="G245" s="16">
        <v>407782458</v>
      </c>
      <c r="H245" s="177">
        <v>382647703</v>
      </c>
      <c r="I245" s="176">
        <v>410246835.3333333</v>
      </c>
    </row>
    <row r="246" spans="1:9" ht="15.75">
      <c r="A246" s="10" t="s">
        <v>1390</v>
      </c>
      <c r="B246" s="175" t="s">
        <v>503</v>
      </c>
      <c r="C246" s="10" t="s">
        <v>504</v>
      </c>
      <c r="D246" s="10" t="s">
        <v>35</v>
      </c>
      <c r="E246" s="175" t="s">
        <v>321</v>
      </c>
      <c r="F246" s="16">
        <v>667854122</v>
      </c>
      <c r="G246" s="16">
        <v>629062990</v>
      </c>
      <c r="H246" s="177">
        <v>602426696</v>
      </c>
      <c r="I246" s="176">
        <v>633114602.6666666</v>
      </c>
    </row>
    <row r="247" spans="1:9" ht="15.75">
      <c r="A247" s="10" t="s">
        <v>1391</v>
      </c>
      <c r="B247" s="175" t="s">
        <v>505</v>
      </c>
      <c r="C247" s="10" t="s">
        <v>506</v>
      </c>
      <c r="D247" s="10" t="s">
        <v>13</v>
      </c>
      <c r="E247" s="175" t="s">
        <v>321</v>
      </c>
      <c r="F247" s="16">
        <v>364914160</v>
      </c>
      <c r="G247" s="16">
        <v>366908745</v>
      </c>
      <c r="H247" s="177">
        <v>383963752</v>
      </c>
      <c r="I247" s="176">
        <v>371928885.6666667</v>
      </c>
    </row>
    <row r="248" spans="1:9" ht="15.75">
      <c r="A248" s="10" t="s">
        <v>1392</v>
      </c>
      <c r="B248" s="175" t="s">
        <v>507</v>
      </c>
      <c r="C248" s="10" t="s">
        <v>508</v>
      </c>
      <c r="D248" s="10" t="s">
        <v>35</v>
      </c>
      <c r="E248" s="175" t="s">
        <v>321</v>
      </c>
      <c r="F248" s="16">
        <v>187526285</v>
      </c>
      <c r="G248" s="16">
        <v>178760141</v>
      </c>
      <c r="H248" s="177">
        <v>173014048</v>
      </c>
      <c r="I248" s="176">
        <v>179766824.66666666</v>
      </c>
    </row>
    <row r="249" spans="1:9" ht="15.75">
      <c r="A249" s="10" t="s">
        <v>1393</v>
      </c>
      <c r="B249" s="175" t="s">
        <v>509</v>
      </c>
      <c r="C249" s="10" t="s">
        <v>208</v>
      </c>
      <c r="D249" s="10" t="s">
        <v>13</v>
      </c>
      <c r="E249" s="175" t="s">
        <v>321</v>
      </c>
      <c r="F249" s="16">
        <v>4534538107</v>
      </c>
      <c r="G249" s="16">
        <v>4475431643</v>
      </c>
      <c r="H249" s="177">
        <v>4433755924</v>
      </c>
      <c r="I249" s="176">
        <v>4481241891.333333</v>
      </c>
    </row>
    <row r="250" spans="1:9" ht="15.75">
      <c r="A250" s="10" t="s">
        <v>1394</v>
      </c>
      <c r="B250" s="175" t="s">
        <v>510</v>
      </c>
      <c r="C250" s="10" t="s">
        <v>511</v>
      </c>
      <c r="D250" s="10" t="s">
        <v>35</v>
      </c>
      <c r="E250" s="175" t="s">
        <v>321</v>
      </c>
      <c r="F250" s="16">
        <v>244804039</v>
      </c>
      <c r="G250" s="16">
        <v>242616602</v>
      </c>
      <c r="H250" s="177">
        <v>233733161</v>
      </c>
      <c r="I250" s="176">
        <v>240384600.66666666</v>
      </c>
    </row>
    <row r="251" spans="1:9" ht="15.75">
      <c r="A251" s="10" t="s">
        <v>1395</v>
      </c>
      <c r="B251" s="175" t="s">
        <v>512</v>
      </c>
      <c r="C251" s="10" t="s">
        <v>513</v>
      </c>
      <c r="D251" s="10" t="s">
        <v>13</v>
      </c>
      <c r="E251" s="175" t="s">
        <v>321</v>
      </c>
      <c r="F251" s="16">
        <v>2500980518</v>
      </c>
      <c r="G251" s="16">
        <v>2378078019</v>
      </c>
      <c r="H251" s="177">
        <v>2301414035</v>
      </c>
      <c r="I251" s="176">
        <v>2393490857.3333335</v>
      </c>
    </row>
    <row r="252" spans="1:9" ht="15.75">
      <c r="A252" s="10" t="s">
        <v>1396</v>
      </c>
      <c r="B252" s="175" t="s">
        <v>514</v>
      </c>
      <c r="C252" s="10" t="s">
        <v>515</v>
      </c>
      <c r="D252" s="10" t="s">
        <v>35</v>
      </c>
      <c r="E252" s="175" t="s">
        <v>321</v>
      </c>
      <c r="F252" s="16">
        <v>247583152</v>
      </c>
      <c r="G252" s="16">
        <v>242662151</v>
      </c>
      <c r="H252" s="177">
        <v>251327883</v>
      </c>
      <c r="I252" s="176">
        <v>247191062</v>
      </c>
    </row>
    <row r="253" spans="1:9" ht="15.75">
      <c r="A253" s="10" t="s">
        <v>1397</v>
      </c>
      <c r="B253" s="175" t="s">
        <v>516</v>
      </c>
      <c r="C253" s="10" t="s">
        <v>517</v>
      </c>
      <c r="D253" s="10" t="s">
        <v>29</v>
      </c>
      <c r="E253" s="175" t="s">
        <v>321</v>
      </c>
      <c r="F253" s="16">
        <v>662766551</v>
      </c>
      <c r="G253" s="16">
        <v>645594049</v>
      </c>
      <c r="H253" s="177">
        <v>613230933</v>
      </c>
      <c r="I253" s="176">
        <v>640530511</v>
      </c>
    </row>
    <row r="254" spans="1:9" ht="15.75">
      <c r="A254" s="10" t="s">
        <v>1398</v>
      </c>
      <c r="B254" s="175" t="s">
        <v>518</v>
      </c>
      <c r="C254" s="10" t="s">
        <v>519</v>
      </c>
      <c r="D254" s="10" t="s">
        <v>35</v>
      </c>
      <c r="E254" s="175" t="s">
        <v>321</v>
      </c>
      <c r="F254" s="16">
        <v>271493849</v>
      </c>
      <c r="G254" s="16">
        <v>263494282</v>
      </c>
      <c r="H254" s="177">
        <v>262451220</v>
      </c>
      <c r="I254" s="176">
        <v>265813117</v>
      </c>
    </row>
    <row r="255" spans="1:9" ht="15.75">
      <c r="A255" s="10" t="s">
        <v>1399</v>
      </c>
      <c r="B255" s="175" t="s">
        <v>520</v>
      </c>
      <c r="C255" s="10" t="s">
        <v>521</v>
      </c>
      <c r="D255" s="10" t="s">
        <v>13</v>
      </c>
      <c r="E255" s="175" t="s">
        <v>321</v>
      </c>
      <c r="F255" s="16">
        <v>1079471753</v>
      </c>
      <c r="G255" s="16">
        <v>1097700348</v>
      </c>
      <c r="H255" s="177">
        <v>1145254815</v>
      </c>
      <c r="I255" s="176">
        <v>1107475638.6666667</v>
      </c>
    </row>
    <row r="256" spans="1:9" ht="15.75">
      <c r="A256" s="10" t="s">
        <v>1400</v>
      </c>
      <c r="B256" s="174" t="s">
        <v>522</v>
      </c>
      <c r="C256" s="10" t="s">
        <v>523</v>
      </c>
      <c r="D256" s="10" t="s">
        <v>27</v>
      </c>
      <c r="E256" s="175" t="s">
        <v>523</v>
      </c>
      <c r="F256" s="176">
        <v>55240401037</v>
      </c>
      <c r="G256" s="176">
        <v>57074778177</v>
      </c>
      <c r="H256" s="176">
        <v>60246566807</v>
      </c>
      <c r="I256" s="176">
        <v>57520582006.99999</v>
      </c>
    </row>
    <row r="257" spans="1:9" ht="15.75">
      <c r="A257" s="10" t="s">
        <v>1401</v>
      </c>
      <c r="B257" s="175" t="s">
        <v>524</v>
      </c>
      <c r="C257" s="10" t="s">
        <v>525</v>
      </c>
      <c r="D257" s="10" t="s">
        <v>29</v>
      </c>
      <c r="E257" s="175" t="s">
        <v>523</v>
      </c>
      <c r="F257" s="16">
        <v>5204807705</v>
      </c>
      <c r="G257" s="16">
        <v>5105701304</v>
      </c>
      <c r="H257" s="177">
        <v>5309199113</v>
      </c>
      <c r="I257" s="176">
        <v>5206569374</v>
      </c>
    </row>
    <row r="258" spans="1:9" ht="15.75">
      <c r="A258" s="10" t="s">
        <v>1402</v>
      </c>
      <c r="B258" s="175" t="s">
        <v>526</v>
      </c>
      <c r="C258" s="10" t="s">
        <v>527</v>
      </c>
      <c r="D258" s="10" t="s">
        <v>35</v>
      </c>
      <c r="E258" s="175" t="s">
        <v>523</v>
      </c>
      <c r="F258" s="16">
        <v>133863144</v>
      </c>
      <c r="G258" s="16">
        <v>133353100</v>
      </c>
      <c r="H258" s="177">
        <v>125704225</v>
      </c>
      <c r="I258" s="176">
        <v>130973489.66666667</v>
      </c>
    </row>
    <row r="259" spans="1:9" ht="15.75">
      <c r="A259" s="10" t="s">
        <v>1403</v>
      </c>
      <c r="B259" s="175" t="s">
        <v>528</v>
      </c>
      <c r="C259" s="10" t="s">
        <v>529</v>
      </c>
      <c r="D259" s="10" t="s">
        <v>53</v>
      </c>
      <c r="E259" s="175" t="s">
        <v>523</v>
      </c>
      <c r="F259" s="16">
        <v>901251660</v>
      </c>
      <c r="G259" s="16">
        <v>875793764</v>
      </c>
      <c r="H259" s="177">
        <v>904100079</v>
      </c>
      <c r="I259" s="176">
        <v>893715167.6666666</v>
      </c>
    </row>
    <row r="260" spans="1:9" ht="15.75">
      <c r="A260" s="10" t="s">
        <v>1404</v>
      </c>
      <c r="B260" s="175" t="s">
        <v>530</v>
      </c>
      <c r="C260" s="10" t="s">
        <v>490</v>
      </c>
      <c r="D260" s="10" t="s">
        <v>53</v>
      </c>
      <c r="E260" s="175" t="s">
        <v>523</v>
      </c>
      <c r="F260" s="16">
        <v>1051799115</v>
      </c>
      <c r="G260" s="16">
        <v>1059539510</v>
      </c>
      <c r="H260" s="177">
        <v>1124819888</v>
      </c>
      <c r="I260" s="176">
        <v>1078719504.3333333</v>
      </c>
    </row>
    <row r="261" spans="1:9" ht="15.75">
      <c r="A261" s="10" t="s">
        <v>1405</v>
      </c>
      <c r="B261" s="175" t="s">
        <v>531</v>
      </c>
      <c r="C261" s="10" t="s">
        <v>532</v>
      </c>
      <c r="D261" s="10" t="s">
        <v>29</v>
      </c>
      <c r="E261" s="175" t="s">
        <v>523</v>
      </c>
      <c r="F261" s="16">
        <v>9597139703</v>
      </c>
      <c r="G261" s="16">
        <v>11097012867</v>
      </c>
      <c r="H261" s="177">
        <v>12425885205</v>
      </c>
      <c r="I261" s="176">
        <v>11040012591.666666</v>
      </c>
    </row>
    <row r="262" spans="1:9" ht="15.75">
      <c r="A262" s="10" t="s">
        <v>1406</v>
      </c>
      <c r="B262" s="175" t="s">
        <v>533</v>
      </c>
      <c r="C262" s="10" t="s">
        <v>534</v>
      </c>
      <c r="D262" s="10" t="s">
        <v>29</v>
      </c>
      <c r="E262" s="175" t="s">
        <v>523</v>
      </c>
      <c r="F262" s="16">
        <v>17684411855</v>
      </c>
      <c r="G262" s="16">
        <v>18551487135</v>
      </c>
      <c r="H262" s="177">
        <v>19707433281</v>
      </c>
      <c r="I262" s="176">
        <v>18647777423.666668</v>
      </c>
    </row>
    <row r="263" spans="1:9" ht="15.75">
      <c r="A263" s="10" t="s">
        <v>1407</v>
      </c>
      <c r="B263" s="175" t="s">
        <v>535</v>
      </c>
      <c r="C263" s="10" t="s">
        <v>536</v>
      </c>
      <c r="D263" s="10" t="s">
        <v>53</v>
      </c>
      <c r="E263" s="175" t="s">
        <v>523</v>
      </c>
      <c r="F263" s="16">
        <v>3202653160</v>
      </c>
      <c r="G263" s="16">
        <v>3221389769</v>
      </c>
      <c r="H263" s="177">
        <v>3388847469</v>
      </c>
      <c r="I263" s="176">
        <v>3270963466</v>
      </c>
    </row>
    <row r="264" spans="1:9" ht="15.75">
      <c r="A264" s="10" t="s">
        <v>1408</v>
      </c>
      <c r="B264" s="175" t="s">
        <v>537</v>
      </c>
      <c r="C264" s="10" t="s">
        <v>538</v>
      </c>
      <c r="D264" s="10" t="s">
        <v>13</v>
      </c>
      <c r="E264" s="175" t="s">
        <v>523</v>
      </c>
      <c r="F264" s="16">
        <v>4726725770</v>
      </c>
      <c r="G264" s="16">
        <v>4554346344</v>
      </c>
      <c r="H264" s="177">
        <v>4662529600</v>
      </c>
      <c r="I264" s="176">
        <v>4647867238</v>
      </c>
    </row>
    <row r="265" spans="1:9" ht="15.75">
      <c r="A265" s="10" t="s">
        <v>1409</v>
      </c>
      <c r="B265" s="175" t="s">
        <v>539</v>
      </c>
      <c r="C265" s="10" t="s">
        <v>540</v>
      </c>
      <c r="D265" s="10" t="s">
        <v>53</v>
      </c>
      <c r="E265" s="175" t="s">
        <v>523</v>
      </c>
      <c r="F265" s="177">
        <v>4856398754</v>
      </c>
      <c r="G265" s="177">
        <v>4774457498</v>
      </c>
      <c r="H265" s="177">
        <v>4336906405</v>
      </c>
      <c r="I265" s="176">
        <v>4655920885.666667</v>
      </c>
    </row>
    <row r="266" spans="1:9" ht="15.75">
      <c r="A266" s="10" t="s">
        <v>1410</v>
      </c>
      <c r="B266" s="175" t="s">
        <v>541</v>
      </c>
      <c r="C266" s="10" t="s">
        <v>542</v>
      </c>
      <c r="D266" s="10" t="s">
        <v>29</v>
      </c>
      <c r="E266" s="175" t="s">
        <v>523</v>
      </c>
      <c r="F266" s="16">
        <v>3071703618</v>
      </c>
      <c r="G266" s="16">
        <v>2946125547</v>
      </c>
      <c r="H266" s="177">
        <v>3169641570</v>
      </c>
      <c r="I266" s="176">
        <v>3062490245</v>
      </c>
    </row>
    <row r="267" spans="1:9" ht="15.75">
      <c r="A267" s="10" t="s">
        <v>1411</v>
      </c>
      <c r="B267" s="175" t="s">
        <v>543</v>
      </c>
      <c r="C267" s="10" t="s">
        <v>544</v>
      </c>
      <c r="D267" s="10" t="s">
        <v>13</v>
      </c>
      <c r="E267" s="175" t="s">
        <v>523</v>
      </c>
      <c r="F267" s="16">
        <v>2530142098</v>
      </c>
      <c r="G267" s="16">
        <v>2592019018</v>
      </c>
      <c r="H267" s="177">
        <v>2658087930</v>
      </c>
      <c r="I267" s="176">
        <v>2593416348.6666665</v>
      </c>
    </row>
    <row r="268" spans="1:9" ht="15.75">
      <c r="A268" s="10" t="s">
        <v>1412</v>
      </c>
      <c r="B268" s="175" t="s">
        <v>545</v>
      </c>
      <c r="C268" s="10" t="s">
        <v>546</v>
      </c>
      <c r="D268" s="10" t="s">
        <v>53</v>
      </c>
      <c r="E268" s="175" t="s">
        <v>523</v>
      </c>
      <c r="F268" s="16">
        <v>2279504455</v>
      </c>
      <c r="G268" s="16">
        <v>2163552321</v>
      </c>
      <c r="H268" s="177">
        <v>2433412042</v>
      </c>
      <c r="I268" s="176">
        <v>2292156272.6666665</v>
      </c>
    </row>
    <row r="269" spans="1:9" ht="15.75">
      <c r="A269" s="10" t="s">
        <v>1413</v>
      </c>
      <c r="B269" s="174" t="s">
        <v>547</v>
      </c>
      <c r="C269" s="10" t="s">
        <v>548</v>
      </c>
      <c r="D269" s="10" t="s">
        <v>27</v>
      </c>
      <c r="E269" s="175" t="s">
        <v>548</v>
      </c>
      <c r="F269" s="176">
        <v>21289178121</v>
      </c>
      <c r="G269" s="176">
        <v>20696301072</v>
      </c>
      <c r="H269" s="176">
        <v>20804980328</v>
      </c>
      <c r="I269" s="176">
        <v>20930153173.666668</v>
      </c>
    </row>
    <row r="270" spans="1:9" ht="15.75">
      <c r="A270" s="10" t="s">
        <v>1414</v>
      </c>
      <c r="B270" s="175" t="s">
        <v>549</v>
      </c>
      <c r="C270" s="10" t="s">
        <v>550</v>
      </c>
      <c r="D270" s="10" t="s">
        <v>13</v>
      </c>
      <c r="E270" s="175" t="s">
        <v>548</v>
      </c>
      <c r="F270" s="16">
        <v>784027839</v>
      </c>
      <c r="G270" s="16">
        <v>769425280</v>
      </c>
      <c r="H270" s="177">
        <v>789485044</v>
      </c>
      <c r="I270" s="176">
        <v>780979387.6666666</v>
      </c>
    </row>
    <row r="271" spans="1:9" ht="15.75">
      <c r="A271" s="10" t="s">
        <v>1415</v>
      </c>
      <c r="B271" s="175" t="s">
        <v>551</v>
      </c>
      <c r="C271" s="10" t="s">
        <v>552</v>
      </c>
      <c r="D271" s="10" t="s">
        <v>13</v>
      </c>
      <c r="E271" s="175" t="s">
        <v>548</v>
      </c>
      <c r="F271" s="16">
        <v>561571824</v>
      </c>
      <c r="G271" s="16">
        <v>552932867</v>
      </c>
      <c r="H271" s="177">
        <v>557218515</v>
      </c>
      <c r="I271" s="176">
        <v>557241068.6666666</v>
      </c>
    </row>
    <row r="272" spans="1:9" ht="15.75">
      <c r="A272" s="10" t="s">
        <v>1416</v>
      </c>
      <c r="B272" s="175" t="s">
        <v>553</v>
      </c>
      <c r="C272" s="10" t="s">
        <v>554</v>
      </c>
      <c r="D272" s="10" t="s">
        <v>35</v>
      </c>
      <c r="E272" s="175" t="s">
        <v>548</v>
      </c>
      <c r="F272" s="16">
        <v>100787401</v>
      </c>
      <c r="G272" s="16">
        <v>97163984</v>
      </c>
      <c r="H272" s="177">
        <v>99237558</v>
      </c>
      <c r="I272" s="176">
        <v>99062981</v>
      </c>
    </row>
    <row r="273" spans="1:9" ht="15.75">
      <c r="A273" s="10" t="s">
        <v>1417</v>
      </c>
      <c r="B273" s="175" t="s">
        <v>555</v>
      </c>
      <c r="C273" s="10" t="s">
        <v>556</v>
      </c>
      <c r="D273" s="10" t="s">
        <v>35</v>
      </c>
      <c r="E273" s="175" t="s">
        <v>548</v>
      </c>
      <c r="F273" s="16">
        <v>138511820</v>
      </c>
      <c r="G273" s="16">
        <v>135547184</v>
      </c>
      <c r="H273" s="177">
        <v>133780798</v>
      </c>
      <c r="I273" s="176">
        <v>135946600.66666666</v>
      </c>
    </row>
    <row r="274" spans="1:9" ht="15.75">
      <c r="A274" s="10" t="s">
        <v>1418</v>
      </c>
      <c r="B274" s="175" t="s">
        <v>557</v>
      </c>
      <c r="C274" s="10" t="s">
        <v>558</v>
      </c>
      <c r="D274" s="10" t="s">
        <v>53</v>
      </c>
      <c r="E274" s="175" t="s">
        <v>548</v>
      </c>
      <c r="F274" s="16">
        <v>380390739</v>
      </c>
      <c r="G274" s="16">
        <v>379725803</v>
      </c>
      <c r="H274" s="177">
        <v>381829663</v>
      </c>
      <c r="I274" s="176">
        <v>380648735</v>
      </c>
    </row>
    <row r="275" spans="1:9" ht="15.75">
      <c r="A275" s="10" t="s">
        <v>1419</v>
      </c>
      <c r="B275" s="175" t="s">
        <v>559</v>
      </c>
      <c r="C275" s="10" t="s">
        <v>558</v>
      </c>
      <c r="D275" s="10" t="s">
        <v>13</v>
      </c>
      <c r="E275" s="175" t="s">
        <v>548</v>
      </c>
      <c r="F275" s="16">
        <v>2237793709</v>
      </c>
      <c r="G275" s="16">
        <v>2187140055</v>
      </c>
      <c r="H275" s="177">
        <v>2229377597</v>
      </c>
      <c r="I275" s="176">
        <v>2218103787</v>
      </c>
    </row>
    <row r="276" spans="1:9" ht="15.75">
      <c r="A276" s="10" t="s">
        <v>1420</v>
      </c>
      <c r="B276" s="175" t="s">
        <v>560</v>
      </c>
      <c r="C276" s="10" t="s">
        <v>561</v>
      </c>
      <c r="D276" s="10" t="s">
        <v>13</v>
      </c>
      <c r="E276" s="175" t="s">
        <v>548</v>
      </c>
      <c r="F276" s="16">
        <v>893154372</v>
      </c>
      <c r="G276" s="16">
        <v>880276549</v>
      </c>
      <c r="H276" s="177">
        <v>878633022</v>
      </c>
      <c r="I276" s="176">
        <v>884021314.3333334</v>
      </c>
    </row>
    <row r="277" spans="1:9" ht="15.75">
      <c r="A277" s="10" t="s">
        <v>1421</v>
      </c>
      <c r="B277" s="175" t="s">
        <v>562</v>
      </c>
      <c r="C277" s="10" t="s">
        <v>563</v>
      </c>
      <c r="D277" s="10" t="s">
        <v>13</v>
      </c>
      <c r="E277" s="175" t="s">
        <v>548</v>
      </c>
      <c r="F277" s="16">
        <v>753265074</v>
      </c>
      <c r="G277" s="16">
        <v>725803856</v>
      </c>
      <c r="H277" s="177">
        <v>728260789</v>
      </c>
      <c r="I277" s="176">
        <v>735776573</v>
      </c>
    </row>
    <row r="278" spans="1:9" ht="15.75">
      <c r="A278" s="10" t="s">
        <v>1422</v>
      </c>
      <c r="B278" s="175" t="s">
        <v>564</v>
      </c>
      <c r="C278" s="10" t="s">
        <v>565</v>
      </c>
      <c r="D278" s="10" t="s">
        <v>35</v>
      </c>
      <c r="E278" s="175" t="s">
        <v>548</v>
      </c>
      <c r="F278" s="16">
        <v>460788760</v>
      </c>
      <c r="G278" s="16">
        <v>447771827</v>
      </c>
      <c r="H278" s="177">
        <v>472458584</v>
      </c>
      <c r="I278" s="176">
        <v>460339723.6666667</v>
      </c>
    </row>
    <row r="279" spans="1:9" ht="15.75">
      <c r="A279" s="10" t="s">
        <v>1423</v>
      </c>
      <c r="B279" s="175" t="s">
        <v>566</v>
      </c>
      <c r="C279" s="10" t="s">
        <v>485</v>
      </c>
      <c r="D279" s="10" t="s">
        <v>13</v>
      </c>
      <c r="E279" s="175" t="s">
        <v>548</v>
      </c>
      <c r="F279" s="16">
        <v>553557349</v>
      </c>
      <c r="G279" s="16">
        <v>579570227</v>
      </c>
      <c r="H279" s="177">
        <v>551644559</v>
      </c>
      <c r="I279" s="176">
        <v>561590711.6666666</v>
      </c>
    </row>
    <row r="280" spans="1:9" ht="15.75">
      <c r="A280" s="10" t="s">
        <v>1424</v>
      </c>
      <c r="B280" s="175" t="s">
        <v>567</v>
      </c>
      <c r="C280" s="10" t="s">
        <v>568</v>
      </c>
      <c r="D280" s="10" t="s">
        <v>35</v>
      </c>
      <c r="E280" s="175" t="s">
        <v>548</v>
      </c>
      <c r="F280" s="16">
        <v>159119951</v>
      </c>
      <c r="G280" s="16">
        <v>151734793</v>
      </c>
      <c r="H280" s="177">
        <v>163787547</v>
      </c>
      <c r="I280" s="176">
        <v>158214097</v>
      </c>
    </row>
    <row r="281" spans="1:9" ht="15.75">
      <c r="A281" s="10" t="s">
        <v>1425</v>
      </c>
      <c r="B281" s="175" t="s">
        <v>569</v>
      </c>
      <c r="C281" s="10" t="s">
        <v>570</v>
      </c>
      <c r="D281" s="10" t="s">
        <v>35</v>
      </c>
      <c r="E281" s="175" t="s">
        <v>548</v>
      </c>
      <c r="F281" s="16">
        <v>162587674</v>
      </c>
      <c r="G281" s="16">
        <v>157308168</v>
      </c>
      <c r="H281" s="177">
        <v>155171329</v>
      </c>
      <c r="I281" s="176">
        <v>158355723.66666666</v>
      </c>
    </row>
    <row r="282" spans="1:9" ht="15.75">
      <c r="A282" s="10" t="s">
        <v>1426</v>
      </c>
      <c r="B282" s="175" t="s">
        <v>571</v>
      </c>
      <c r="C282" s="10" t="s">
        <v>572</v>
      </c>
      <c r="D282" s="10" t="s">
        <v>35</v>
      </c>
      <c r="E282" s="175" t="s">
        <v>548</v>
      </c>
      <c r="F282" s="16">
        <v>126272548</v>
      </c>
      <c r="G282" s="16">
        <v>129821572</v>
      </c>
      <c r="H282" s="177">
        <v>126973981</v>
      </c>
      <c r="I282" s="176">
        <v>127689367</v>
      </c>
    </row>
    <row r="283" spans="1:9" ht="15.75">
      <c r="A283" s="10" t="s">
        <v>1427</v>
      </c>
      <c r="B283" s="175" t="s">
        <v>573</v>
      </c>
      <c r="C283" s="10" t="s">
        <v>574</v>
      </c>
      <c r="D283" s="10" t="s">
        <v>35</v>
      </c>
      <c r="E283" s="175" t="s">
        <v>548</v>
      </c>
      <c r="F283" s="16">
        <v>364226693</v>
      </c>
      <c r="G283" s="16">
        <v>350285284</v>
      </c>
      <c r="H283" s="177">
        <v>356742664</v>
      </c>
      <c r="I283" s="176">
        <v>357084880.3333333</v>
      </c>
    </row>
    <row r="284" spans="1:9" ht="15.75">
      <c r="A284" s="10" t="s">
        <v>1428</v>
      </c>
      <c r="B284" s="175" t="s">
        <v>575</v>
      </c>
      <c r="C284" s="10" t="s">
        <v>576</v>
      </c>
      <c r="D284" s="10" t="s">
        <v>13</v>
      </c>
      <c r="E284" s="175" t="s">
        <v>548</v>
      </c>
      <c r="F284" s="16">
        <v>692470226</v>
      </c>
      <c r="G284" s="16">
        <v>674218045</v>
      </c>
      <c r="H284" s="177">
        <v>659739692</v>
      </c>
      <c r="I284" s="176">
        <v>675475987.6666666</v>
      </c>
    </row>
    <row r="285" spans="1:9" ht="15.75">
      <c r="A285" s="10" t="s">
        <v>1429</v>
      </c>
      <c r="B285" s="175" t="s">
        <v>577</v>
      </c>
      <c r="C285" s="10" t="s">
        <v>578</v>
      </c>
      <c r="D285" s="10" t="s">
        <v>13</v>
      </c>
      <c r="E285" s="175" t="s">
        <v>548</v>
      </c>
      <c r="F285" s="16">
        <v>625743945</v>
      </c>
      <c r="G285" s="16">
        <v>609631479</v>
      </c>
      <c r="H285" s="177">
        <v>615294952</v>
      </c>
      <c r="I285" s="176">
        <v>616890125.3333334</v>
      </c>
    </row>
    <row r="286" spans="1:9" ht="15.75">
      <c r="A286" s="10" t="s">
        <v>1430</v>
      </c>
      <c r="B286" s="175" t="s">
        <v>579</v>
      </c>
      <c r="C286" s="10" t="s">
        <v>580</v>
      </c>
      <c r="D286" s="10" t="s">
        <v>29</v>
      </c>
      <c r="E286" s="175" t="s">
        <v>548</v>
      </c>
      <c r="F286" s="16">
        <v>736775735</v>
      </c>
      <c r="G286" s="16">
        <v>721689248</v>
      </c>
      <c r="H286" s="177">
        <v>715409621</v>
      </c>
      <c r="I286" s="176">
        <v>724624868</v>
      </c>
    </row>
    <row r="287" spans="1:9" ht="15.75">
      <c r="A287" s="10" t="s">
        <v>1431</v>
      </c>
      <c r="B287" s="175" t="s">
        <v>581</v>
      </c>
      <c r="C287" s="10" t="s">
        <v>582</v>
      </c>
      <c r="D287" s="10" t="s">
        <v>35</v>
      </c>
      <c r="E287" s="175" t="s">
        <v>548</v>
      </c>
      <c r="F287" s="16">
        <v>274975657</v>
      </c>
      <c r="G287" s="16">
        <v>261529313</v>
      </c>
      <c r="H287" s="177">
        <v>274546952</v>
      </c>
      <c r="I287" s="176">
        <v>270350640.6666667</v>
      </c>
    </row>
    <row r="288" spans="1:9" ht="15.75">
      <c r="A288" s="10" t="s">
        <v>1432</v>
      </c>
      <c r="B288" s="175" t="s">
        <v>583</v>
      </c>
      <c r="C288" s="10" t="s">
        <v>582</v>
      </c>
      <c r="D288" s="10" t="s">
        <v>13</v>
      </c>
      <c r="E288" s="175" t="s">
        <v>548</v>
      </c>
      <c r="F288" s="16">
        <v>898738044</v>
      </c>
      <c r="G288" s="16">
        <v>857767566</v>
      </c>
      <c r="H288" s="177">
        <v>872104331</v>
      </c>
      <c r="I288" s="176">
        <v>876203313.6666666</v>
      </c>
    </row>
    <row r="289" spans="1:9" ht="15.75">
      <c r="A289" s="10" t="s">
        <v>1433</v>
      </c>
      <c r="B289" s="175" t="s">
        <v>584</v>
      </c>
      <c r="C289" s="10" t="s">
        <v>585</v>
      </c>
      <c r="D289" s="10" t="s">
        <v>35</v>
      </c>
      <c r="E289" s="175" t="s">
        <v>548</v>
      </c>
      <c r="F289" s="16">
        <v>118011330</v>
      </c>
      <c r="G289" s="16">
        <v>114280221</v>
      </c>
      <c r="H289" s="177">
        <v>109728964</v>
      </c>
      <c r="I289" s="176">
        <v>114006838.33333333</v>
      </c>
    </row>
    <row r="290" spans="1:9" ht="15.75">
      <c r="A290" s="10" t="s">
        <v>1434</v>
      </c>
      <c r="B290" s="175" t="s">
        <v>586</v>
      </c>
      <c r="C290" s="10" t="s">
        <v>587</v>
      </c>
      <c r="D290" s="10" t="s">
        <v>13</v>
      </c>
      <c r="E290" s="175" t="s">
        <v>548</v>
      </c>
      <c r="F290" s="16">
        <v>3993086787</v>
      </c>
      <c r="G290" s="16">
        <v>3842117318</v>
      </c>
      <c r="H290" s="177">
        <v>3901466468</v>
      </c>
      <c r="I290" s="176">
        <v>3912223524.3333335</v>
      </c>
    </row>
    <row r="291" spans="1:9" ht="15.75">
      <c r="A291" s="10" t="s">
        <v>1435</v>
      </c>
      <c r="B291" s="175" t="s">
        <v>588</v>
      </c>
      <c r="C291" s="10" t="s">
        <v>589</v>
      </c>
      <c r="D291" s="10" t="s">
        <v>13</v>
      </c>
      <c r="E291" s="175" t="s">
        <v>548</v>
      </c>
      <c r="F291" s="16">
        <v>3204707188</v>
      </c>
      <c r="G291" s="16">
        <v>3088165758</v>
      </c>
      <c r="H291" s="177">
        <v>3036762024</v>
      </c>
      <c r="I291" s="176">
        <v>3109878323.3333335</v>
      </c>
    </row>
    <row r="292" spans="1:9" ht="15.75">
      <c r="A292" s="10" t="s">
        <v>1436</v>
      </c>
      <c r="B292" s="175" t="s">
        <v>590</v>
      </c>
      <c r="C292" s="10" t="s">
        <v>591</v>
      </c>
      <c r="D292" s="10" t="s">
        <v>35</v>
      </c>
      <c r="E292" s="175" t="s">
        <v>548</v>
      </c>
      <c r="F292" s="16">
        <v>93817364</v>
      </c>
      <c r="G292" s="16">
        <v>90701872</v>
      </c>
      <c r="H292" s="177">
        <v>92615735</v>
      </c>
      <c r="I292" s="176">
        <v>92378323.66666667</v>
      </c>
    </row>
    <row r="293" spans="1:9" ht="15.75">
      <c r="A293" s="10" t="s">
        <v>1437</v>
      </c>
      <c r="B293" s="175" t="s">
        <v>592</v>
      </c>
      <c r="C293" s="10" t="s">
        <v>593</v>
      </c>
      <c r="D293" s="10" t="s">
        <v>13</v>
      </c>
      <c r="E293" s="175" t="s">
        <v>548</v>
      </c>
      <c r="F293" s="16">
        <v>1658565319</v>
      </c>
      <c r="G293" s="16">
        <v>1624796979</v>
      </c>
      <c r="H293" s="177">
        <v>1611989730</v>
      </c>
      <c r="I293" s="176">
        <v>1631784009.3333333</v>
      </c>
    </row>
    <row r="294" spans="1:9" ht="15.75">
      <c r="A294" s="10" t="s">
        <v>1438</v>
      </c>
      <c r="B294" s="175" t="s">
        <v>594</v>
      </c>
      <c r="C294" s="10" t="s">
        <v>595</v>
      </c>
      <c r="D294" s="10" t="s">
        <v>13</v>
      </c>
      <c r="E294" s="175" t="s">
        <v>548</v>
      </c>
      <c r="F294" s="16">
        <v>815109831</v>
      </c>
      <c r="G294" s="16">
        <v>778541813</v>
      </c>
      <c r="H294" s="177">
        <v>781217655</v>
      </c>
      <c r="I294" s="176">
        <v>791623099.6666666</v>
      </c>
    </row>
    <row r="295" spans="1:9" ht="15.75">
      <c r="A295" s="10" t="s">
        <v>1439</v>
      </c>
      <c r="B295" s="175" t="s">
        <v>596</v>
      </c>
      <c r="C295" s="10" t="s">
        <v>597</v>
      </c>
      <c r="D295" s="10" t="s">
        <v>13</v>
      </c>
      <c r="E295" s="175" t="s">
        <v>548</v>
      </c>
      <c r="F295" s="16">
        <v>501120942</v>
      </c>
      <c r="G295" s="16">
        <v>488354011</v>
      </c>
      <c r="H295" s="177">
        <v>509502554</v>
      </c>
      <c r="I295" s="176">
        <v>499659169</v>
      </c>
    </row>
    <row r="296" spans="1:9" ht="15.75">
      <c r="A296" s="10" t="s">
        <v>1440</v>
      </c>
      <c r="B296" s="174" t="s">
        <v>598</v>
      </c>
      <c r="C296" s="10" t="s">
        <v>599</v>
      </c>
      <c r="D296" s="10" t="s">
        <v>27</v>
      </c>
      <c r="E296" s="175" t="s">
        <v>599</v>
      </c>
      <c r="F296" s="176">
        <v>42172243551</v>
      </c>
      <c r="G296" s="176">
        <v>41882061684</v>
      </c>
      <c r="H296" s="176">
        <v>42877931765</v>
      </c>
      <c r="I296" s="176">
        <v>42310745666.666664</v>
      </c>
    </row>
    <row r="297" spans="1:9" ht="15.75">
      <c r="A297" s="10" t="s">
        <v>1441</v>
      </c>
      <c r="B297" s="175" t="s">
        <v>600</v>
      </c>
      <c r="C297" s="10" t="s">
        <v>601</v>
      </c>
      <c r="D297" s="10" t="s">
        <v>13</v>
      </c>
      <c r="E297" s="175" t="s">
        <v>599</v>
      </c>
      <c r="F297" s="16">
        <v>2802796844</v>
      </c>
      <c r="G297" s="16">
        <v>2672545205</v>
      </c>
      <c r="H297" s="177">
        <v>2724548373</v>
      </c>
      <c r="I297" s="176">
        <v>2733296807.3333335</v>
      </c>
    </row>
    <row r="298" spans="1:9" ht="15.75">
      <c r="A298" s="10" t="s">
        <v>1442</v>
      </c>
      <c r="B298" s="175" t="s">
        <v>602</v>
      </c>
      <c r="C298" s="10" t="s">
        <v>603</v>
      </c>
      <c r="D298" s="10" t="s">
        <v>13</v>
      </c>
      <c r="E298" s="175" t="s">
        <v>599</v>
      </c>
      <c r="F298" s="16">
        <v>2917413185</v>
      </c>
      <c r="G298" s="16">
        <v>2840726534</v>
      </c>
      <c r="H298" s="177">
        <v>2865848307</v>
      </c>
      <c r="I298" s="176">
        <v>2874662675.3333335</v>
      </c>
    </row>
    <row r="299" spans="1:9" ht="15.75">
      <c r="A299" s="10" t="s">
        <v>1443</v>
      </c>
      <c r="B299" s="175" t="s">
        <v>604</v>
      </c>
      <c r="C299" s="10" t="s">
        <v>50</v>
      </c>
      <c r="D299" s="10" t="s">
        <v>13</v>
      </c>
      <c r="E299" s="175" t="s">
        <v>599</v>
      </c>
      <c r="F299" s="16">
        <v>8252432323</v>
      </c>
      <c r="G299" s="16">
        <v>8404340204</v>
      </c>
      <c r="H299" s="177">
        <v>8661186874</v>
      </c>
      <c r="I299" s="176">
        <v>8439319800.333333</v>
      </c>
    </row>
    <row r="300" spans="1:9" ht="15.75">
      <c r="A300" s="10" t="s">
        <v>1444</v>
      </c>
      <c r="B300" s="175" t="s">
        <v>605</v>
      </c>
      <c r="C300" s="10" t="s">
        <v>606</v>
      </c>
      <c r="D300" s="10" t="s">
        <v>35</v>
      </c>
      <c r="E300" s="175" t="s">
        <v>599</v>
      </c>
      <c r="F300" s="16">
        <v>445812354</v>
      </c>
      <c r="G300" s="16">
        <v>418913723</v>
      </c>
      <c r="H300" s="177">
        <v>412387751</v>
      </c>
      <c r="I300" s="176">
        <v>425704609.3333333</v>
      </c>
    </row>
    <row r="301" spans="1:9" ht="15.75">
      <c r="A301" s="10" t="s">
        <v>1445</v>
      </c>
      <c r="B301" s="175" t="s">
        <v>607</v>
      </c>
      <c r="C301" s="10" t="s">
        <v>415</v>
      </c>
      <c r="D301" s="10" t="s">
        <v>35</v>
      </c>
      <c r="E301" s="175" t="s">
        <v>599</v>
      </c>
      <c r="F301" s="16">
        <v>315076825</v>
      </c>
      <c r="G301" s="16">
        <v>315318384</v>
      </c>
      <c r="H301" s="177">
        <v>317266817</v>
      </c>
      <c r="I301" s="176">
        <v>315887342</v>
      </c>
    </row>
    <row r="302" spans="1:9" ht="15.75">
      <c r="A302" s="10" t="s">
        <v>1446</v>
      </c>
      <c r="B302" s="175" t="s">
        <v>608</v>
      </c>
      <c r="C302" s="10" t="s">
        <v>415</v>
      </c>
      <c r="D302" s="10" t="s">
        <v>13</v>
      </c>
      <c r="E302" s="175" t="s">
        <v>599</v>
      </c>
      <c r="F302" s="16">
        <v>3961419128</v>
      </c>
      <c r="G302" s="16">
        <v>3915221515</v>
      </c>
      <c r="H302" s="177">
        <v>3987163880</v>
      </c>
      <c r="I302" s="176">
        <v>3954601507.6666665</v>
      </c>
    </row>
    <row r="303" spans="1:9" ht="15.75">
      <c r="A303" s="10" t="s">
        <v>1447</v>
      </c>
      <c r="B303" s="175" t="s">
        <v>609</v>
      </c>
      <c r="C303" s="10" t="s">
        <v>417</v>
      </c>
      <c r="D303" s="10" t="s">
        <v>13</v>
      </c>
      <c r="E303" s="175" t="s">
        <v>599</v>
      </c>
      <c r="F303" s="16">
        <v>4953965051</v>
      </c>
      <c r="G303" s="16">
        <v>4785811978</v>
      </c>
      <c r="H303" s="177">
        <v>4842328168</v>
      </c>
      <c r="I303" s="176">
        <v>4860701732.333333</v>
      </c>
    </row>
    <row r="304" spans="1:9" ht="15.75">
      <c r="A304" s="10" t="s">
        <v>1448</v>
      </c>
      <c r="B304" s="175" t="s">
        <v>610</v>
      </c>
      <c r="C304" s="10" t="s">
        <v>611</v>
      </c>
      <c r="D304" s="10" t="s">
        <v>35</v>
      </c>
      <c r="E304" s="175" t="s">
        <v>599</v>
      </c>
      <c r="F304" s="16">
        <v>485450025</v>
      </c>
      <c r="G304" s="16">
        <v>501661647</v>
      </c>
      <c r="H304" s="177">
        <v>500840746</v>
      </c>
      <c r="I304" s="176">
        <v>495984139.3333333</v>
      </c>
    </row>
    <row r="305" spans="1:9" ht="15.75">
      <c r="A305" s="10" t="s">
        <v>1449</v>
      </c>
      <c r="B305" s="175" t="s">
        <v>613</v>
      </c>
      <c r="C305" s="10" t="s">
        <v>614</v>
      </c>
      <c r="D305" s="10" t="s">
        <v>29</v>
      </c>
      <c r="E305" s="175" t="s">
        <v>599</v>
      </c>
      <c r="F305" s="16">
        <v>2493212666</v>
      </c>
      <c r="G305" s="16">
        <v>2287970781</v>
      </c>
      <c r="H305" s="177">
        <v>2353671425</v>
      </c>
      <c r="I305" s="176">
        <v>2378284957.3333335</v>
      </c>
    </row>
    <row r="306" spans="1:9" ht="15.75">
      <c r="A306" s="10" t="s">
        <v>1450</v>
      </c>
      <c r="B306" s="175" t="s">
        <v>615</v>
      </c>
      <c r="C306" s="10" t="s">
        <v>616</v>
      </c>
      <c r="D306" s="10" t="s">
        <v>13</v>
      </c>
      <c r="E306" s="175" t="s">
        <v>599</v>
      </c>
      <c r="F306" s="16">
        <v>2347979311</v>
      </c>
      <c r="G306" s="16">
        <v>2395353815</v>
      </c>
      <c r="H306" s="177">
        <v>2381295937</v>
      </c>
      <c r="I306" s="176">
        <v>2374876354.3333335</v>
      </c>
    </row>
    <row r="307" spans="1:9" ht="15.75">
      <c r="A307" s="10" t="s">
        <v>1451</v>
      </c>
      <c r="B307" s="175" t="s">
        <v>617</v>
      </c>
      <c r="C307" s="10" t="s">
        <v>618</v>
      </c>
      <c r="D307" s="10" t="s">
        <v>13</v>
      </c>
      <c r="E307" s="175" t="s">
        <v>599</v>
      </c>
      <c r="F307" s="16">
        <v>6032183885</v>
      </c>
      <c r="G307" s="16">
        <v>6125341335</v>
      </c>
      <c r="H307" s="177">
        <v>6410995855</v>
      </c>
      <c r="I307" s="176">
        <v>6189507025</v>
      </c>
    </row>
    <row r="308" spans="1:9" ht="15.75">
      <c r="A308" s="178" t="s">
        <v>2018</v>
      </c>
      <c r="B308" s="174" t="s">
        <v>1974</v>
      </c>
      <c r="C308" s="10" t="s">
        <v>612</v>
      </c>
      <c r="D308" s="10" t="s">
        <v>35</v>
      </c>
      <c r="E308" s="175" t="s">
        <v>599</v>
      </c>
      <c r="F308" s="16">
        <v>7164501954</v>
      </c>
      <c r="G308" s="16">
        <v>7218856563</v>
      </c>
      <c r="H308" s="177">
        <v>7420397632</v>
      </c>
      <c r="I308" s="176">
        <v>7267918716.333333</v>
      </c>
    </row>
    <row r="309" spans="1:9" ht="15.75">
      <c r="A309" s="10" t="s">
        <v>1452</v>
      </c>
      <c r="B309" s="174" t="s">
        <v>619</v>
      </c>
      <c r="C309" s="10" t="s">
        <v>620</v>
      </c>
      <c r="D309" s="10" t="s">
        <v>27</v>
      </c>
      <c r="E309" s="175" t="s">
        <v>620</v>
      </c>
      <c r="F309" s="176">
        <v>96411295804</v>
      </c>
      <c r="G309" s="176">
        <v>94965386964</v>
      </c>
      <c r="H309" s="176">
        <v>96844489721</v>
      </c>
      <c r="I309" s="176">
        <v>96073724163.00002</v>
      </c>
    </row>
    <row r="310" spans="1:9" ht="15.75">
      <c r="A310" s="10" t="s">
        <v>1453</v>
      </c>
      <c r="B310" s="175" t="s">
        <v>621</v>
      </c>
      <c r="C310" s="10" t="s">
        <v>622</v>
      </c>
      <c r="D310" s="10" t="s">
        <v>35</v>
      </c>
      <c r="E310" s="175" t="s">
        <v>620</v>
      </c>
      <c r="F310" s="16">
        <v>2032006052</v>
      </c>
      <c r="G310" s="16">
        <v>1924537605</v>
      </c>
      <c r="H310" s="177">
        <v>2171373222</v>
      </c>
      <c r="I310" s="176">
        <v>2042638959.6666667</v>
      </c>
    </row>
    <row r="311" spans="1:9" ht="15.75">
      <c r="A311" s="10" t="s">
        <v>1454</v>
      </c>
      <c r="B311" s="175" t="s">
        <v>623</v>
      </c>
      <c r="C311" s="10" t="s">
        <v>624</v>
      </c>
      <c r="D311" s="10" t="s">
        <v>13</v>
      </c>
      <c r="E311" s="175" t="s">
        <v>620</v>
      </c>
      <c r="F311" s="176">
        <v>1483663200</v>
      </c>
      <c r="G311" s="176">
        <v>1564599168</v>
      </c>
      <c r="H311" s="177">
        <v>1448121866</v>
      </c>
      <c r="I311" s="176">
        <v>1498794744.6666667</v>
      </c>
    </row>
    <row r="312" spans="1:9" ht="15.75">
      <c r="A312" s="10" t="s">
        <v>1455</v>
      </c>
      <c r="B312" s="175" t="s">
        <v>625</v>
      </c>
      <c r="C312" s="10" t="s">
        <v>626</v>
      </c>
      <c r="D312" s="10" t="s">
        <v>35</v>
      </c>
      <c r="E312" s="175" t="s">
        <v>620</v>
      </c>
      <c r="F312" s="16">
        <v>562662963</v>
      </c>
      <c r="G312" s="16">
        <v>546000189</v>
      </c>
      <c r="H312" s="177">
        <v>560449844</v>
      </c>
      <c r="I312" s="176">
        <v>556370998.6666666</v>
      </c>
    </row>
    <row r="313" spans="1:9" ht="15.75">
      <c r="A313" s="10" t="s">
        <v>1456</v>
      </c>
      <c r="B313" s="175" t="s">
        <v>627</v>
      </c>
      <c r="C313" s="10" t="s">
        <v>628</v>
      </c>
      <c r="D313" s="10" t="s">
        <v>13</v>
      </c>
      <c r="E313" s="175" t="s">
        <v>620</v>
      </c>
      <c r="F313" s="16">
        <v>7316451307</v>
      </c>
      <c r="G313" s="16">
        <v>7256733868</v>
      </c>
      <c r="H313" s="177">
        <v>7136331823</v>
      </c>
      <c r="I313" s="176">
        <v>7236505666</v>
      </c>
    </row>
    <row r="314" spans="1:9" ht="15.75">
      <c r="A314" s="10" t="s">
        <v>1457</v>
      </c>
      <c r="B314" s="175" t="s">
        <v>629</v>
      </c>
      <c r="C314" s="10" t="s">
        <v>630</v>
      </c>
      <c r="D314" s="10" t="s">
        <v>13</v>
      </c>
      <c r="E314" s="175" t="s">
        <v>620</v>
      </c>
      <c r="F314" s="16">
        <v>14066832335</v>
      </c>
      <c r="G314" s="16">
        <v>14026512342</v>
      </c>
      <c r="H314" s="177">
        <v>14569467732</v>
      </c>
      <c r="I314" s="176">
        <v>14220937469.666666</v>
      </c>
    </row>
    <row r="315" spans="1:9" ht="15.75">
      <c r="A315" s="10" t="s">
        <v>1458</v>
      </c>
      <c r="B315" s="175" t="s">
        <v>631</v>
      </c>
      <c r="C315" s="10" t="s">
        <v>632</v>
      </c>
      <c r="D315" s="10" t="s">
        <v>35</v>
      </c>
      <c r="E315" s="175" t="s">
        <v>620</v>
      </c>
      <c r="F315" s="16">
        <v>215722688</v>
      </c>
      <c r="G315" s="16">
        <v>201591046</v>
      </c>
      <c r="H315" s="177">
        <v>198899148</v>
      </c>
      <c r="I315" s="176">
        <v>205404294</v>
      </c>
    </row>
    <row r="316" spans="1:9" ht="15.75">
      <c r="A316" s="10" t="s">
        <v>1459</v>
      </c>
      <c r="B316" s="175" t="s">
        <v>633</v>
      </c>
      <c r="C316" s="10" t="s">
        <v>634</v>
      </c>
      <c r="D316" s="10" t="s">
        <v>35</v>
      </c>
      <c r="E316" s="175" t="s">
        <v>620</v>
      </c>
      <c r="F316" s="16">
        <v>1360075443</v>
      </c>
      <c r="G316" s="16">
        <v>1286178258</v>
      </c>
      <c r="H316" s="177">
        <v>1261285714</v>
      </c>
      <c r="I316" s="176">
        <v>1302513138.3333333</v>
      </c>
    </row>
    <row r="317" spans="1:9" ht="15.75">
      <c r="A317" s="10" t="s">
        <v>1460</v>
      </c>
      <c r="B317" s="175" t="s">
        <v>635</v>
      </c>
      <c r="C317" s="10" t="s">
        <v>636</v>
      </c>
      <c r="D317" s="10" t="s">
        <v>35</v>
      </c>
      <c r="E317" s="175" t="s">
        <v>620</v>
      </c>
      <c r="F317" s="16">
        <v>454991568</v>
      </c>
      <c r="G317" s="16">
        <v>431143354</v>
      </c>
      <c r="H317" s="177">
        <v>442687017</v>
      </c>
      <c r="I317" s="176">
        <v>442940646.3333333</v>
      </c>
    </row>
    <row r="318" spans="1:9" ht="15.75">
      <c r="A318" s="10" t="s">
        <v>1461</v>
      </c>
      <c r="B318" s="175" t="s">
        <v>637</v>
      </c>
      <c r="C318" s="10" t="s">
        <v>638</v>
      </c>
      <c r="D318" s="10" t="s">
        <v>13</v>
      </c>
      <c r="E318" s="175" t="s">
        <v>620</v>
      </c>
      <c r="F318" s="16">
        <v>6904115197</v>
      </c>
      <c r="G318" s="16">
        <v>6789458458</v>
      </c>
      <c r="H318" s="177">
        <v>6949041180</v>
      </c>
      <c r="I318" s="176">
        <v>6880871611.666667</v>
      </c>
    </row>
    <row r="319" spans="1:9" ht="15.75">
      <c r="A319" s="10" t="s">
        <v>1462</v>
      </c>
      <c r="B319" s="175" t="s">
        <v>639</v>
      </c>
      <c r="C319" s="10" t="s">
        <v>640</v>
      </c>
      <c r="D319" s="10" t="s">
        <v>35</v>
      </c>
      <c r="E319" s="175" t="s">
        <v>620</v>
      </c>
      <c r="F319" s="16">
        <v>2150071239</v>
      </c>
      <c r="G319" s="16">
        <v>2093922027</v>
      </c>
      <c r="H319" s="177">
        <v>2163884692</v>
      </c>
      <c r="I319" s="176">
        <v>2135959319.3333333</v>
      </c>
    </row>
    <row r="320" spans="1:9" ht="15.75">
      <c r="A320" s="10" t="s">
        <v>1463</v>
      </c>
      <c r="B320" s="175" t="s">
        <v>641</v>
      </c>
      <c r="C320" s="10" t="s">
        <v>620</v>
      </c>
      <c r="D320" s="10" t="s">
        <v>35</v>
      </c>
      <c r="E320" s="175" t="s">
        <v>620</v>
      </c>
      <c r="F320" s="16">
        <v>1447077080</v>
      </c>
      <c r="G320" s="16">
        <v>1401304765</v>
      </c>
      <c r="H320" s="177">
        <v>1400571388</v>
      </c>
      <c r="I320" s="176">
        <v>1416317744.3333333</v>
      </c>
    </row>
    <row r="321" spans="1:9" ht="15.75">
      <c r="A321" s="10" t="s">
        <v>1464</v>
      </c>
      <c r="B321" s="175" t="s">
        <v>642</v>
      </c>
      <c r="C321" s="10" t="s">
        <v>643</v>
      </c>
      <c r="D321" s="10" t="s">
        <v>35</v>
      </c>
      <c r="E321" s="175" t="s">
        <v>620</v>
      </c>
      <c r="F321" s="16">
        <v>912427223</v>
      </c>
      <c r="G321" s="16">
        <v>858647664</v>
      </c>
      <c r="H321" s="177">
        <v>852100322</v>
      </c>
      <c r="I321" s="176">
        <v>874391736.3333334</v>
      </c>
    </row>
    <row r="322" spans="1:9" ht="15.75">
      <c r="A322" s="10" t="s">
        <v>1465</v>
      </c>
      <c r="B322" s="175" t="s">
        <v>644</v>
      </c>
      <c r="C322" s="10" t="s">
        <v>496</v>
      </c>
      <c r="D322" s="10" t="s">
        <v>13</v>
      </c>
      <c r="E322" s="175" t="s">
        <v>620</v>
      </c>
      <c r="F322" s="16">
        <v>6628071416</v>
      </c>
      <c r="G322" s="16">
        <v>6661381608</v>
      </c>
      <c r="H322" s="177">
        <v>7199037977</v>
      </c>
      <c r="I322" s="176">
        <v>6829497000.333333</v>
      </c>
    </row>
    <row r="323" spans="1:9" ht="15.75">
      <c r="A323" s="10" t="s">
        <v>1466</v>
      </c>
      <c r="B323" s="175" t="s">
        <v>645</v>
      </c>
      <c r="C323" s="10" t="s">
        <v>646</v>
      </c>
      <c r="D323" s="10" t="s">
        <v>29</v>
      </c>
      <c r="E323" s="175" t="s">
        <v>620</v>
      </c>
      <c r="F323" s="16">
        <v>3052038124</v>
      </c>
      <c r="G323" s="16">
        <v>3110663846</v>
      </c>
      <c r="H323" s="177">
        <v>3120100465</v>
      </c>
      <c r="I323" s="176">
        <v>3094267478.3333335</v>
      </c>
    </row>
    <row r="324" spans="1:9" ht="15.75">
      <c r="A324" s="10" t="s">
        <v>1467</v>
      </c>
      <c r="B324" s="175" t="s">
        <v>647</v>
      </c>
      <c r="C324" s="10" t="s">
        <v>648</v>
      </c>
      <c r="D324" s="10" t="s">
        <v>13</v>
      </c>
      <c r="E324" s="175" t="s">
        <v>620</v>
      </c>
      <c r="F324" s="16">
        <v>4358793800</v>
      </c>
      <c r="G324" s="16">
        <v>4455669565</v>
      </c>
      <c r="H324" s="177">
        <v>4437249457</v>
      </c>
      <c r="I324" s="176">
        <v>4417237607.333333</v>
      </c>
    </row>
    <row r="325" spans="1:9" ht="15.75">
      <c r="A325" s="10" t="s">
        <v>1468</v>
      </c>
      <c r="B325" s="175" t="s">
        <v>649</v>
      </c>
      <c r="C325" s="10" t="s">
        <v>650</v>
      </c>
      <c r="D325" s="10" t="s">
        <v>29</v>
      </c>
      <c r="E325" s="175" t="s">
        <v>620</v>
      </c>
      <c r="F325" s="16">
        <v>3244494494</v>
      </c>
      <c r="G325" s="16">
        <v>3201759030</v>
      </c>
      <c r="H325" s="177">
        <v>3109245998</v>
      </c>
      <c r="I325" s="176">
        <v>3185166507.3333335</v>
      </c>
    </row>
    <row r="326" spans="1:9" ht="15.75">
      <c r="A326" s="10" t="s">
        <v>1469</v>
      </c>
      <c r="B326" s="175" t="s">
        <v>651</v>
      </c>
      <c r="C326" s="10" t="s">
        <v>652</v>
      </c>
      <c r="D326" s="10" t="s">
        <v>13</v>
      </c>
      <c r="E326" s="175" t="s">
        <v>620</v>
      </c>
      <c r="F326" s="16">
        <v>6153785793</v>
      </c>
      <c r="G326" s="16">
        <v>6030554734</v>
      </c>
      <c r="H326" s="177">
        <v>6300934890</v>
      </c>
      <c r="I326" s="176">
        <v>6161758472.333333</v>
      </c>
    </row>
    <row r="327" spans="1:9" ht="15.75">
      <c r="A327" s="10" t="s">
        <v>1470</v>
      </c>
      <c r="B327" s="175" t="s">
        <v>653</v>
      </c>
      <c r="C327" s="10" t="s">
        <v>654</v>
      </c>
      <c r="D327" s="10" t="s">
        <v>13</v>
      </c>
      <c r="E327" s="175" t="s">
        <v>620</v>
      </c>
      <c r="F327" s="16">
        <v>3891862424</v>
      </c>
      <c r="G327" s="16">
        <v>3736148431</v>
      </c>
      <c r="H327" s="177">
        <v>3850449740</v>
      </c>
      <c r="I327" s="176">
        <v>3826153531.6666665</v>
      </c>
    </row>
    <row r="328" spans="1:9" ht="15.75">
      <c r="A328" s="10" t="s">
        <v>1471</v>
      </c>
      <c r="B328" s="175" t="s">
        <v>655</v>
      </c>
      <c r="C328" s="10" t="s">
        <v>656</v>
      </c>
      <c r="D328" s="10" t="s">
        <v>35</v>
      </c>
      <c r="E328" s="175" t="s">
        <v>620</v>
      </c>
      <c r="F328" s="16">
        <v>4697310309</v>
      </c>
      <c r="G328" s="16">
        <v>4361475542</v>
      </c>
      <c r="H328" s="177">
        <v>4380163654</v>
      </c>
      <c r="I328" s="176">
        <v>4479649835</v>
      </c>
    </row>
    <row r="329" spans="1:9" ht="15.75">
      <c r="A329" s="10" t="s">
        <v>1472</v>
      </c>
      <c r="B329" s="175" t="s">
        <v>657</v>
      </c>
      <c r="C329" s="10" t="s">
        <v>658</v>
      </c>
      <c r="D329" s="10" t="s">
        <v>29</v>
      </c>
      <c r="E329" s="175" t="s">
        <v>620</v>
      </c>
      <c r="F329" s="16">
        <v>877415674</v>
      </c>
      <c r="G329" s="16">
        <v>838911267</v>
      </c>
      <c r="H329" s="177">
        <v>821267784</v>
      </c>
      <c r="I329" s="176">
        <v>845864908.3333334</v>
      </c>
    </row>
    <row r="330" spans="1:9" ht="15.75">
      <c r="A330" s="10" t="s">
        <v>1473</v>
      </c>
      <c r="B330" s="175" t="s">
        <v>659</v>
      </c>
      <c r="C330" s="10" t="s">
        <v>660</v>
      </c>
      <c r="D330" s="10" t="s">
        <v>13</v>
      </c>
      <c r="E330" s="175" t="s">
        <v>620</v>
      </c>
      <c r="F330" s="16">
        <v>7673986400</v>
      </c>
      <c r="G330" s="16">
        <v>7838238365</v>
      </c>
      <c r="H330" s="177">
        <v>7893996925</v>
      </c>
      <c r="I330" s="176">
        <v>7802073896.666667</v>
      </c>
    </row>
    <row r="331" spans="1:9" ht="15.75">
      <c r="A331" s="10" t="s">
        <v>1474</v>
      </c>
      <c r="B331" s="175" t="s">
        <v>661</v>
      </c>
      <c r="C331" s="10" t="s">
        <v>662</v>
      </c>
      <c r="D331" s="10" t="s">
        <v>35</v>
      </c>
      <c r="E331" s="175" t="s">
        <v>620</v>
      </c>
      <c r="F331" s="16">
        <v>3665687613</v>
      </c>
      <c r="G331" s="16">
        <v>3697254858</v>
      </c>
      <c r="H331" s="177">
        <v>3811407659</v>
      </c>
      <c r="I331" s="176">
        <v>3724783376.6666665</v>
      </c>
    </row>
    <row r="332" spans="1:9" ht="15.75">
      <c r="A332" s="10" t="s">
        <v>1475</v>
      </c>
      <c r="B332" s="175" t="s">
        <v>663</v>
      </c>
      <c r="C332" s="10" t="s">
        <v>664</v>
      </c>
      <c r="D332" s="10" t="s">
        <v>35</v>
      </c>
      <c r="E332" s="175" t="s">
        <v>620</v>
      </c>
      <c r="F332" s="16">
        <v>1349175056</v>
      </c>
      <c r="G332" s="16">
        <v>1311808315</v>
      </c>
      <c r="H332" s="177">
        <v>1292763585</v>
      </c>
      <c r="I332" s="176">
        <v>1317915652</v>
      </c>
    </row>
    <row r="333" spans="1:9" ht="15.75">
      <c r="A333" s="10" t="s">
        <v>1476</v>
      </c>
      <c r="B333" s="175" t="s">
        <v>665</v>
      </c>
      <c r="C333" s="10" t="s">
        <v>666</v>
      </c>
      <c r="D333" s="10" t="s">
        <v>35</v>
      </c>
      <c r="E333" s="175" t="s">
        <v>620</v>
      </c>
      <c r="F333" s="16">
        <v>775028317</v>
      </c>
      <c r="G333" s="16">
        <v>754417736</v>
      </c>
      <c r="H333" s="177">
        <v>765641859</v>
      </c>
      <c r="I333" s="176">
        <v>765029304</v>
      </c>
    </row>
    <row r="334" spans="1:9" ht="15.75">
      <c r="A334" s="10" t="s">
        <v>1477</v>
      </c>
      <c r="B334" s="175" t="s">
        <v>667</v>
      </c>
      <c r="C334" s="10" t="s">
        <v>668</v>
      </c>
      <c r="D334" s="10" t="s">
        <v>13</v>
      </c>
      <c r="E334" s="175" t="s">
        <v>620</v>
      </c>
      <c r="F334" s="16">
        <v>11137550089</v>
      </c>
      <c r="G334" s="16">
        <v>10586474923</v>
      </c>
      <c r="H334" s="177">
        <v>10708015780</v>
      </c>
      <c r="I334" s="176">
        <v>10810680264</v>
      </c>
    </row>
    <row r="335" spans="1:9" ht="15.75">
      <c r="A335" s="10" t="s">
        <v>1478</v>
      </c>
      <c r="B335" s="174" t="s">
        <v>669</v>
      </c>
      <c r="C335" s="10" t="s">
        <v>670</v>
      </c>
      <c r="D335" s="10" t="s">
        <v>27</v>
      </c>
      <c r="E335" s="175" t="s">
        <v>670</v>
      </c>
      <c r="F335" s="176">
        <v>112296608407</v>
      </c>
      <c r="G335" s="176">
        <v>110466094079</v>
      </c>
      <c r="H335" s="176">
        <v>112145708437</v>
      </c>
      <c r="I335" s="176">
        <v>111636136974.33331</v>
      </c>
    </row>
    <row r="336" spans="1:9" ht="15.75">
      <c r="A336" s="10" t="s">
        <v>1479</v>
      </c>
      <c r="B336" s="175" t="s">
        <v>671</v>
      </c>
      <c r="C336" s="10" t="s">
        <v>672</v>
      </c>
      <c r="D336" s="10" t="s">
        <v>35</v>
      </c>
      <c r="E336" s="175" t="s">
        <v>670</v>
      </c>
      <c r="F336" s="16">
        <v>517153915</v>
      </c>
      <c r="G336" s="16">
        <v>642076105</v>
      </c>
      <c r="H336" s="177">
        <v>504415927</v>
      </c>
      <c r="I336" s="176">
        <v>554548649</v>
      </c>
    </row>
    <row r="337" spans="1:9" ht="15.75">
      <c r="A337" s="10" t="s">
        <v>1480</v>
      </c>
      <c r="B337" s="175" t="s">
        <v>673</v>
      </c>
      <c r="C337" s="10" t="s">
        <v>674</v>
      </c>
      <c r="D337" s="10" t="s">
        <v>35</v>
      </c>
      <c r="E337" s="175" t="s">
        <v>670</v>
      </c>
      <c r="F337" s="16">
        <v>194314574</v>
      </c>
      <c r="G337" s="16">
        <v>186530433</v>
      </c>
      <c r="H337" s="177">
        <v>184826327</v>
      </c>
      <c r="I337" s="176">
        <v>188557111.33333334</v>
      </c>
    </row>
    <row r="338" spans="1:9" ht="15.75">
      <c r="A338" s="10" t="s">
        <v>1481</v>
      </c>
      <c r="B338" s="175" t="s">
        <v>675</v>
      </c>
      <c r="C338" s="10" t="s">
        <v>676</v>
      </c>
      <c r="D338" s="10" t="s">
        <v>29</v>
      </c>
      <c r="E338" s="175" t="s">
        <v>670</v>
      </c>
      <c r="F338" s="16">
        <v>1195078535</v>
      </c>
      <c r="G338" s="16">
        <v>1222311240</v>
      </c>
      <c r="H338" s="177">
        <v>1424689394</v>
      </c>
      <c r="I338" s="176">
        <v>1280693056.3333333</v>
      </c>
    </row>
    <row r="339" spans="1:9" ht="15.75">
      <c r="A339" s="10" t="s">
        <v>1482</v>
      </c>
      <c r="B339" s="175" t="s">
        <v>677</v>
      </c>
      <c r="C339" s="10" t="s">
        <v>678</v>
      </c>
      <c r="D339" s="10" t="s">
        <v>35</v>
      </c>
      <c r="E339" s="175" t="s">
        <v>670</v>
      </c>
      <c r="F339" s="16">
        <v>748685620</v>
      </c>
      <c r="G339" s="16">
        <v>753871997</v>
      </c>
      <c r="H339" s="177">
        <v>747566825</v>
      </c>
      <c r="I339" s="176">
        <v>750041480.6666666</v>
      </c>
    </row>
    <row r="340" spans="1:9" ht="15.75">
      <c r="A340" s="10" t="s">
        <v>1483</v>
      </c>
      <c r="B340" s="175" t="s">
        <v>679</v>
      </c>
      <c r="C340" s="10" t="s">
        <v>680</v>
      </c>
      <c r="D340" s="10" t="s">
        <v>35</v>
      </c>
      <c r="E340" s="175" t="s">
        <v>670</v>
      </c>
      <c r="F340" s="16">
        <v>988513541</v>
      </c>
      <c r="G340" s="16">
        <v>994687353</v>
      </c>
      <c r="H340" s="177">
        <v>977029513</v>
      </c>
      <c r="I340" s="176">
        <v>986743469</v>
      </c>
    </row>
    <row r="341" spans="1:9" ht="15.75">
      <c r="A341" s="10" t="s">
        <v>1484</v>
      </c>
      <c r="B341" s="175" t="s">
        <v>681</v>
      </c>
      <c r="C341" s="10" t="s">
        <v>682</v>
      </c>
      <c r="D341" s="10" t="s">
        <v>35</v>
      </c>
      <c r="E341" s="175" t="s">
        <v>670</v>
      </c>
      <c r="F341" s="16">
        <v>1601087172</v>
      </c>
      <c r="G341" s="16">
        <v>1538515317</v>
      </c>
      <c r="H341" s="177">
        <v>1521202996</v>
      </c>
      <c r="I341" s="176">
        <v>1553601828.3333333</v>
      </c>
    </row>
    <row r="342" spans="1:9" ht="15.75">
      <c r="A342" s="10" t="s">
        <v>1485</v>
      </c>
      <c r="B342" s="175" t="s">
        <v>683</v>
      </c>
      <c r="C342" s="10" t="s">
        <v>684</v>
      </c>
      <c r="D342" s="10" t="s">
        <v>35</v>
      </c>
      <c r="E342" s="175" t="s">
        <v>670</v>
      </c>
      <c r="F342" s="16">
        <v>1127748855</v>
      </c>
      <c r="G342" s="16">
        <v>1081650950</v>
      </c>
      <c r="H342" s="177">
        <v>1089715811</v>
      </c>
      <c r="I342" s="176">
        <v>1099705205.3333333</v>
      </c>
    </row>
    <row r="343" spans="1:9" ht="15.75">
      <c r="A343" s="10" t="s">
        <v>1486</v>
      </c>
      <c r="B343" s="175" t="s">
        <v>685</v>
      </c>
      <c r="C343" s="10" t="s">
        <v>686</v>
      </c>
      <c r="D343" s="10" t="s">
        <v>35</v>
      </c>
      <c r="E343" s="175" t="s">
        <v>670</v>
      </c>
      <c r="F343" s="16">
        <v>1478383184</v>
      </c>
      <c r="G343" s="16">
        <v>1383888536</v>
      </c>
      <c r="H343" s="177">
        <v>1356437672</v>
      </c>
      <c r="I343" s="176">
        <v>1406236464</v>
      </c>
    </row>
    <row r="344" spans="1:9" ht="15.75">
      <c r="A344" s="10" t="s">
        <v>1487</v>
      </c>
      <c r="B344" s="175" t="s">
        <v>687</v>
      </c>
      <c r="C344" s="10" t="s">
        <v>688</v>
      </c>
      <c r="D344" s="10" t="s">
        <v>13</v>
      </c>
      <c r="E344" s="175" t="s">
        <v>670</v>
      </c>
      <c r="F344" s="16">
        <v>3119075216</v>
      </c>
      <c r="G344" s="16">
        <v>3062498693</v>
      </c>
      <c r="H344" s="177">
        <v>3038337700</v>
      </c>
      <c r="I344" s="176">
        <v>3073303869.6666665</v>
      </c>
    </row>
    <row r="345" spans="1:9" ht="15.75">
      <c r="A345" s="10" t="s">
        <v>1488</v>
      </c>
      <c r="B345" s="175" t="s">
        <v>689</v>
      </c>
      <c r="C345" s="10" t="s">
        <v>690</v>
      </c>
      <c r="D345" s="10" t="s">
        <v>35</v>
      </c>
      <c r="E345" s="175" t="s">
        <v>670</v>
      </c>
      <c r="F345" s="16">
        <v>2266034230</v>
      </c>
      <c r="G345" s="16">
        <v>2137324414</v>
      </c>
      <c r="H345" s="177">
        <v>2069437330</v>
      </c>
      <c r="I345" s="176">
        <v>2157598658</v>
      </c>
    </row>
    <row r="346" spans="1:9" ht="15.75">
      <c r="A346" s="10" t="s">
        <v>1489</v>
      </c>
      <c r="B346" s="175" t="s">
        <v>691</v>
      </c>
      <c r="C346" s="10" t="s">
        <v>692</v>
      </c>
      <c r="D346" s="10" t="s">
        <v>35</v>
      </c>
      <c r="E346" s="175" t="s">
        <v>670</v>
      </c>
      <c r="F346" s="16">
        <v>2108953082</v>
      </c>
      <c r="G346" s="16">
        <v>2053991676</v>
      </c>
      <c r="H346" s="177">
        <v>1984646582</v>
      </c>
      <c r="I346" s="176">
        <v>2049197113.3333333</v>
      </c>
    </row>
    <row r="347" spans="1:9" ht="15.75">
      <c r="A347" s="10" t="s">
        <v>1490</v>
      </c>
      <c r="B347" s="175" t="s">
        <v>693</v>
      </c>
      <c r="C347" s="10" t="s">
        <v>694</v>
      </c>
      <c r="D347" s="10" t="s">
        <v>35</v>
      </c>
      <c r="E347" s="175" t="s">
        <v>670</v>
      </c>
      <c r="F347" s="16">
        <v>231103589</v>
      </c>
      <c r="G347" s="16">
        <v>221639386</v>
      </c>
      <c r="H347" s="177">
        <v>223236967</v>
      </c>
      <c r="I347" s="176">
        <v>225326647.33333334</v>
      </c>
    </row>
    <row r="348" spans="1:9" ht="15.75">
      <c r="A348" s="10" t="s">
        <v>1491</v>
      </c>
      <c r="B348" s="175" t="s">
        <v>695</v>
      </c>
      <c r="C348" s="10" t="s">
        <v>696</v>
      </c>
      <c r="D348" s="10" t="s">
        <v>35</v>
      </c>
      <c r="E348" s="175" t="s">
        <v>670</v>
      </c>
      <c r="F348" s="16">
        <v>1461780963</v>
      </c>
      <c r="G348" s="16">
        <v>1457584648</v>
      </c>
      <c r="H348" s="177">
        <v>1515976059</v>
      </c>
      <c r="I348" s="176">
        <v>1478447223.3333333</v>
      </c>
    </row>
    <row r="349" spans="1:9" ht="15.75">
      <c r="A349" s="10" t="s">
        <v>1492</v>
      </c>
      <c r="B349" s="175" t="s">
        <v>697</v>
      </c>
      <c r="C349" s="10" t="s">
        <v>698</v>
      </c>
      <c r="D349" s="10" t="s">
        <v>35</v>
      </c>
      <c r="E349" s="175" t="s">
        <v>670</v>
      </c>
      <c r="F349" s="16">
        <v>142560481</v>
      </c>
      <c r="G349" s="16">
        <v>138417398</v>
      </c>
      <c r="H349" s="177">
        <v>138780348</v>
      </c>
      <c r="I349" s="176">
        <v>139919409</v>
      </c>
    </row>
    <row r="350" spans="1:9" ht="15.75">
      <c r="A350" s="10" t="s">
        <v>1493</v>
      </c>
      <c r="B350" s="175" t="s">
        <v>699</v>
      </c>
      <c r="C350" s="10" t="s">
        <v>700</v>
      </c>
      <c r="D350" s="10" t="s">
        <v>35</v>
      </c>
      <c r="E350" s="175" t="s">
        <v>670</v>
      </c>
      <c r="F350" s="16">
        <v>1025327919</v>
      </c>
      <c r="G350" s="16">
        <v>974389434</v>
      </c>
      <c r="H350" s="177">
        <v>951845338</v>
      </c>
      <c r="I350" s="176">
        <v>983854230.3333334</v>
      </c>
    </row>
    <row r="351" spans="1:9" ht="15.75">
      <c r="A351" s="10" t="s">
        <v>1494</v>
      </c>
      <c r="B351" s="175" t="s">
        <v>701</v>
      </c>
      <c r="C351" s="10" t="s">
        <v>700</v>
      </c>
      <c r="D351" s="10" t="s">
        <v>13</v>
      </c>
      <c r="E351" s="175" t="s">
        <v>670</v>
      </c>
      <c r="F351" s="16">
        <v>5873438863</v>
      </c>
      <c r="G351" s="16">
        <v>5837654006</v>
      </c>
      <c r="H351" s="177">
        <v>6095136631</v>
      </c>
      <c r="I351" s="176">
        <v>5935409833.333333</v>
      </c>
    </row>
    <row r="352" spans="1:9" ht="15.75">
      <c r="A352" s="10" t="s">
        <v>1495</v>
      </c>
      <c r="B352" s="175" t="s">
        <v>702</v>
      </c>
      <c r="C352" s="10" t="s">
        <v>703</v>
      </c>
      <c r="D352" s="10" t="s">
        <v>35</v>
      </c>
      <c r="E352" s="175" t="s">
        <v>670</v>
      </c>
      <c r="F352" s="16">
        <v>642377888</v>
      </c>
      <c r="G352" s="16">
        <v>612856107</v>
      </c>
      <c r="H352" s="177">
        <v>607698902</v>
      </c>
      <c r="I352" s="176">
        <v>620977632.3333334</v>
      </c>
    </row>
    <row r="353" spans="1:9" ht="15.75">
      <c r="A353" s="10" t="s">
        <v>1496</v>
      </c>
      <c r="B353" s="175" t="s">
        <v>704</v>
      </c>
      <c r="C353" s="10" t="s">
        <v>705</v>
      </c>
      <c r="D353" s="10" t="s">
        <v>13</v>
      </c>
      <c r="E353" s="175" t="s">
        <v>670</v>
      </c>
      <c r="F353" s="16">
        <v>4101618128</v>
      </c>
      <c r="G353" s="16">
        <v>4021666526</v>
      </c>
      <c r="H353" s="177">
        <v>4077462259</v>
      </c>
      <c r="I353" s="176">
        <v>4066915637.6666665</v>
      </c>
    </row>
    <row r="354" spans="1:9" ht="15.75">
      <c r="A354" s="10" t="s">
        <v>1497</v>
      </c>
      <c r="B354" s="175" t="s">
        <v>706</v>
      </c>
      <c r="C354" s="10" t="s">
        <v>707</v>
      </c>
      <c r="D354" s="10" t="s">
        <v>13</v>
      </c>
      <c r="E354" s="175" t="s">
        <v>670</v>
      </c>
      <c r="F354" s="16">
        <v>6188485176</v>
      </c>
      <c r="G354" s="16">
        <v>6078503301</v>
      </c>
      <c r="H354" s="177">
        <v>6380965154</v>
      </c>
      <c r="I354" s="176">
        <v>6215984543.666667</v>
      </c>
    </row>
    <row r="355" spans="1:9" ht="15.75">
      <c r="A355" s="10" t="s">
        <v>1498</v>
      </c>
      <c r="B355" s="175" t="s">
        <v>708</v>
      </c>
      <c r="C355" s="10" t="s">
        <v>709</v>
      </c>
      <c r="D355" s="10" t="s">
        <v>35</v>
      </c>
      <c r="E355" s="175" t="s">
        <v>670</v>
      </c>
      <c r="F355" s="16">
        <v>246610459</v>
      </c>
      <c r="G355" s="16">
        <v>255939377</v>
      </c>
      <c r="H355" s="177">
        <v>251890592</v>
      </c>
      <c r="I355" s="176">
        <v>251480142.66666666</v>
      </c>
    </row>
    <row r="356" spans="1:9" ht="15.75">
      <c r="A356" s="10" t="s">
        <v>1499</v>
      </c>
      <c r="B356" s="175" t="s">
        <v>710</v>
      </c>
      <c r="C356" s="10" t="s">
        <v>711</v>
      </c>
      <c r="D356" s="10" t="s">
        <v>35</v>
      </c>
      <c r="E356" s="175" t="s">
        <v>670</v>
      </c>
      <c r="F356" s="16">
        <v>582947808</v>
      </c>
      <c r="G356" s="16">
        <v>536240248</v>
      </c>
      <c r="H356" s="177">
        <v>540081753</v>
      </c>
      <c r="I356" s="176">
        <v>553089936.3333334</v>
      </c>
    </row>
    <row r="357" spans="1:9" ht="15.75">
      <c r="A357" s="10" t="s">
        <v>1500</v>
      </c>
      <c r="B357" s="175" t="s">
        <v>712</v>
      </c>
      <c r="C357" s="10" t="s">
        <v>713</v>
      </c>
      <c r="D357" s="10" t="s">
        <v>35</v>
      </c>
      <c r="E357" s="175" t="s">
        <v>670</v>
      </c>
      <c r="F357" s="16">
        <v>670708760</v>
      </c>
      <c r="G357" s="16">
        <v>662622945</v>
      </c>
      <c r="H357" s="177">
        <v>657122145</v>
      </c>
      <c r="I357" s="176">
        <v>663484616.6666666</v>
      </c>
    </row>
    <row r="358" spans="1:9" ht="15.75">
      <c r="A358" s="10" t="s">
        <v>1501</v>
      </c>
      <c r="B358" s="175" t="s">
        <v>714</v>
      </c>
      <c r="C358" s="10" t="s">
        <v>715</v>
      </c>
      <c r="D358" s="10" t="s">
        <v>35</v>
      </c>
      <c r="E358" s="175" t="s">
        <v>670</v>
      </c>
      <c r="F358" s="16">
        <v>1594605273</v>
      </c>
      <c r="G358" s="16">
        <v>1591067333</v>
      </c>
      <c r="H358" s="177">
        <v>1642805559</v>
      </c>
      <c r="I358" s="176">
        <v>1609492721.6666667</v>
      </c>
    </row>
    <row r="359" spans="1:9" ht="15.75">
      <c r="A359" s="10" t="s">
        <v>1502</v>
      </c>
      <c r="B359" s="175" t="s">
        <v>716</v>
      </c>
      <c r="C359" s="10" t="s">
        <v>717</v>
      </c>
      <c r="D359" s="10" t="s">
        <v>176</v>
      </c>
      <c r="E359" s="175" t="s">
        <v>670</v>
      </c>
      <c r="F359" s="16">
        <v>154387128</v>
      </c>
      <c r="G359" s="16">
        <v>151794239</v>
      </c>
      <c r="H359" s="177">
        <v>154838208</v>
      </c>
      <c r="I359" s="176">
        <v>153673191.66666666</v>
      </c>
    </row>
    <row r="360" spans="1:9" ht="15.75">
      <c r="A360" s="10" t="s">
        <v>1503</v>
      </c>
      <c r="B360" s="175" t="s">
        <v>718</v>
      </c>
      <c r="C360" s="10" t="s">
        <v>719</v>
      </c>
      <c r="D360" s="10" t="s">
        <v>29</v>
      </c>
      <c r="E360" s="175" t="s">
        <v>670</v>
      </c>
      <c r="F360" s="16">
        <v>4536836755</v>
      </c>
      <c r="G360" s="16">
        <v>4368319351</v>
      </c>
      <c r="H360" s="177">
        <v>4465527710</v>
      </c>
      <c r="I360" s="176">
        <v>4456894605.333333</v>
      </c>
    </row>
    <row r="361" spans="1:9" ht="15.75">
      <c r="A361" s="10" t="s">
        <v>1504</v>
      </c>
      <c r="B361" s="175" t="s">
        <v>720</v>
      </c>
      <c r="C361" s="10" t="s">
        <v>721</v>
      </c>
      <c r="D361" s="10" t="s">
        <v>13</v>
      </c>
      <c r="E361" s="175" t="s">
        <v>670</v>
      </c>
      <c r="F361" s="16">
        <v>5978278610</v>
      </c>
      <c r="G361" s="16">
        <v>6109982591</v>
      </c>
      <c r="H361" s="177">
        <v>6234359701</v>
      </c>
      <c r="I361" s="176">
        <v>6107540300.666667</v>
      </c>
    </row>
    <row r="362" spans="1:9" ht="15.75">
      <c r="A362" s="10" t="s">
        <v>1505</v>
      </c>
      <c r="B362" s="175" t="s">
        <v>722</v>
      </c>
      <c r="C362" s="10" t="s">
        <v>723</v>
      </c>
      <c r="D362" s="10" t="s">
        <v>35</v>
      </c>
      <c r="E362" s="175" t="s">
        <v>670</v>
      </c>
      <c r="F362" s="16">
        <v>2019988175</v>
      </c>
      <c r="G362" s="16">
        <v>1910855618</v>
      </c>
      <c r="H362" s="177">
        <v>1915689940</v>
      </c>
      <c r="I362" s="176">
        <v>1948844577.6666667</v>
      </c>
    </row>
    <row r="363" spans="1:9" ht="15.75">
      <c r="A363" s="10" t="s">
        <v>1506</v>
      </c>
      <c r="B363" s="175" t="s">
        <v>724</v>
      </c>
      <c r="C363" s="10" t="s">
        <v>725</v>
      </c>
      <c r="D363" s="10" t="s">
        <v>13</v>
      </c>
      <c r="E363" s="175" t="s">
        <v>670</v>
      </c>
      <c r="F363" s="16">
        <v>7076099374</v>
      </c>
      <c r="G363" s="16">
        <v>7013277224</v>
      </c>
      <c r="H363" s="177">
        <v>7186558937</v>
      </c>
      <c r="I363" s="176">
        <v>7091978511.666667</v>
      </c>
    </row>
    <row r="364" spans="1:9" ht="15.75">
      <c r="A364" s="10" t="s">
        <v>1507</v>
      </c>
      <c r="B364" s="175" t="s">
        <v>726</v>
      </c>
      <c r="C364" s="10" t="s">
        <v>727</v>
      </c>
      <c r="D364" s="10" t="s">
        <v>35</v>
      </c>
      <c r="E364" s="175" t="s">
        <v>670</v>
      </c>
      <c r="F364" s="16">
        <v>973047428</v>
      </c>
      <c r="G364" s="16">
        <v>923922687</v>
      </c>
      <c r="H364" s="177">
        <v>911390885</v>
      </c>
      <c r="I364" s="176">
        <v>936120333.3333334</v>
      </c>
    </row>
    <row r="365" spans="1:9" ht="15.75">
      <c r="A365" s="10" t="s">
        <v>1508</v>
      </c>
      <c r="B365" s="175" t="s">
        <v>728</v>
      </c>
      <c r="C365" s="10" t="s">
        <v>729</v>
      </c>
      <c r="D365" s="10" t="s">
        <v>13</v>
      </c>
      <c r="E365" s="175" t="s">
        <v>670</v>
      </c>
      <c r="F365" s="16">
        <v>2107612532</v>
      </c>
      <c r="G365" s="16">
        <v>2028395295</v>
      </c>
      <c r="H365" s="177">
        <v>1999678536</v>
      </c>
      <c r="I365" s="176">
        <v>2045228787.6666667</v>
      </c>
    </row>
    <row r="366" spans="1:9" ht="15.75">
      <c r="A366" s="10" t="s">
        <v>1509</v>
      </c>
      <c r="B366" s="175" t="s">
        <v>730</v>
      </c>
      <c r="C366" s="10" t="s">
        <v>731</v>
      </c>
      <c r="D366" s="10" t="s">
        <v>13</v>
      </c>
      <c r="E366" s="175" t="s">
        <v>670</v>
      </c>
      <c r="F366" s="16">
        <v>10397666174</v>
      </c>
      <c r="G366" s="16">
        <v>10149027740</v>
      </c>
      <c r="H366" s="177">
        <v>10324911106</v>
      </c>
      <c r="I366" s="176">
        <v>10290535006.666666</v>
      </c>
    </row>
    <row r="367" spans="1:9" ht="15.75">
      <c r="A367" s="10" t="s">
        <v>1510</v>
      </c>
      <c r="B367" s="175" t="s">
        <v>732</v>
      </c>
      <c r="C367" s="10" t="s">
        <v>733</v>
      </c>
      <c r="D367" s="10" t="s">
        <v>13</v>
      </c>
      <c r="E367" s="175" t="s">
        <v>670</v>
      </c>
      <c r="F367" s="16">
        <v>1771986583</v>
      </c>
      <c r="G367" s="16">
        <v>1719659544</v>
      </c>
      <c r="H367" s="177">
        <v>1758755065</v>
      </c>
      <c r="I367" s="176">
        <v>1750133730.6666667</v>
      </c>
    </row>
    <row r="368" spans="1:9" ht="15.75">
      <c r="A368" s="10" t="s">
        <v>1511</v>
      </c>
      <c r="B368" s="175" t="s">
        <v>734</v>
      </c>
      <c r="C368" s="10" t="s">
        <v>735</v>
      </c>
      <c r="D368" s="10" t="s">
        <v>35</v>
      </c>
      <c r="E368" s="175" t="s">
        <v>670</v>
      </c>
      <c r="F368" s="16">
        <v>1295978507</v>
      </c>
      <c r="G368" s="16">
        <v>1269230051</v>
      </c>
      <c r="H368" s="177">
        <v>1312224416</v>
      </c>
      <c r="I368" s="176">
        <v>1292477658</v>
      </c>
    </row>
    <row r="369" spans="1:9" ht="15.75">
      <c r="A369" s="10" t="s">
        <v>1512</v>
      </c>
      <c r="B369" s="175" t="s">
        <v>736</v>
      </c>
      <c r="C369" s="10" t="s">
        <v>737</v>
      </c>
      <c r="D369" s="10" t="s">
        <v>13</v>
      </c>
      <c r="E369" s="175" t="s">
        <v>670</v>
      </c>
      <c r="F369" s="16">
        <v>3591513971</v>
      </c>
      <c r="G369" s="16">
        <v>3515940891</v>
      </c>
      <c r="H369" s="177">
        <v>3468809193</v>
      </c>
      <c r="I369" s="176">
        <v>3525421351.6666665</v>
      </c>
    </row>
    <row r="370" spans="1:9" ht="15.75">
      <c r="A370" s="10" t="s">
        <v>1513</v>
      </c>
      <c r="B370" s="175" t="s">
        <v>738</v>
      </c>
      <c r="C370" s="10" t="s">
        <v>739</v>
      </c>
      <c r="D370" s="10" t="s">
        <v>35</v>
      </c>
      <c r="E370" s="175" t="s">
        <v>670</v>
      </c>
      <c r="F370" s="16">
        <v>497059174</v>
      </c>
      <c r="G370" s="16">
        <v>483680908</v>
      </c>
      <c r="H370" s="177">
        <v>486110135</v>
      </c>
      <c r="I370" s="176">
        <v>488950072.3333333</v>
      </c>
    </row>
    <row r="371" spans="1:9" ht="15.75">
      <c r="A371" s="10" t="s">
        <v>1514</v>
      </c>
      <c r="B371" s="175" t="s">
        <v>740</v>
      </c>
      <c r="C371" s="10" t="s">
        <v>741</v>
      </c>
      <c r="D371" s="10" t="s">
        <v>35</v>
      </c>
      <c r="E371" s="175" t="s">
        <v>670</v>
      </c>
      <c r="F371" s="16">
        <v>2849101665</v>
      </c>
      <c r="G371" s="16">
        <v>3043444322</v>
      </c>
      <c r="H371" s="177">
        <v>3017718335</v>
      </c>
      <c r="I371" s="176">
        <v>2970088107.3333335</v>
      </c>
    </row>
    <row r="372" spans="1:9" ht="15.75">
      <c r="A372" s="10" t="s">
        <v>1515</v>
      </c>
      <c r="B372" s="175" t="s">
        <v>742</v>
      </c>
      <c r="C372" s="10" t="s">
        <v>743</v>
      </c>
      <c r="D372" s="10" t="s">
        <v>13</v>
      </c>
      <c r="E372" s="175" t="s">
        <v>670</v>
      </c>
      <c r="F372" s="16">
        <v>4561963982</v>
      </c>
      <c r="G372" s="16">
        <v>4469412797</v>
      </c>
      <c r="H372" s="177">
        <v>4535603976</v>
      </c>
      <c r="I372" s="176">
        <v>4522326918.333333</v>
      </c>
    </row>
    <row r="373" spans="1:9" ht="15.75">
      <c r="A373" s="10" t="s">
        <v>1516</v>
      </c>
      <c r="B373" s="175" t="s">
        <v>744</v>
      </c>
      <c r="C373" s="10" t="s">
        <v>745</v>
      </c>
      <c r="D373" s="10" t="s">
        <v>35</v>
      </c>
      <c r="E373" s="175" t="s">
        <v>670</v>
      </c>
      <c r="F373" s="16">
        <v>1169418830</v>
      </c>
      <c r="G373" s="16">
        <v>1124029548</v>
      </c>
      <c r="H373" s="177">
        <v>1144338878</v>
      </c>
      <c r="I373" s="176">
        <v>1145929085.3333333</v>
      </c>
    </row>
    <row r="374" spans="1:9" ht="15.75">
      <c r="A374" s="10" t="s">
        <v>1517</v>
      </c>
      <c r="B374" s="175" t="s">
        <v>746</v>
      </c>
      <c r="C374" s="10" t="s">
        <v>747</v>
      </c>
      <c r="D374" s="10" t="s">
        <v>13</v>
      </c>
      <c r="E374" s="175" t="s">
        <v>670</v>
      </c>
      <c r="F374" s="16">
        <v>2317300727</v>
      </c>
      <c r="G374" s="16">
        <v>2230928914</v>
      </c>
      <c r="H374" s="177">
        <v>2323613333</v>
      </c>
      <c r="I374" s="176">
        <v>2290614324.6666665</v>
      </c>
    </row>
    <row r="375" spans="1:9" ht="15.75">
      <c r="A375" s="10" t="s">
        <v>1518</v>
      </c>
      <c r="B375" s="175" t="s">
        <v>748</v>
      </c>
      <c r="C375" s="10" t="s">
        <v>749</v>
      </c>
      <c r="D375" s="10" t="s">
        <v>35</v>
      </c>
      <c r="E375" s="175" t="s">
        <v>670</v>
      </c>
      <c r="F375" s="16">
        <v>2002801281</v>
      </c>
      <c r="G375" s="16">
        <v>1998017949</v>
      </c>
      <c r="H375" s="177">
        <v>2029271118</v>
      </c>
      <c r="I375" s="176">
        <v>2010030116</v>
      </c>
    </row>
    <row r="376" spans="1:9" ht="15.75">
      <c r="A376" s="10" t="s">
        <v>1519</v>
      </c>
      <c r="B376" s="175" t="s">
        <v>750</v>
      </c>
      <c r="C376" s="10" t="s">
        <v>751</v>
      </c>
      <c r="D376" s="10" t="s">
        <v>35</v>
      </c>
      <c r="E376" s="175" t="s">
        <v>670</v>
      </c>
      <c r="F376" s="16">
        <v>84797364</v>
      </c>
      <c r="G376" s="16">
        <v>81480136</v>
      </c>
      <c r="H376" s="177">
        <v>85758772</v>
      </c>
      <c r="I376" s="176">
        <v>84012090.66666667</v>
      </c>
    </row>
    <row r="377" spans="1:9" ht="15.75">
      <c r="A377" s="10" t="s">
        <v>1520</v>
      </c>
      <c r="B377" s="175" t="s">
        <v>752</v>
      </c>
      <c r="C377" s="10" t="s">
        <v>753</v>
      </c>
      <c r="D377" s="10" t="s">
        <v>35</v>
      </c>
      <c r="E377" s="175" t="s">
        <v>670</v>
      </c>
      <c r="F377" s="16">
        <v>3381905127</v>
      </c>
      <c r="G377" s="16">
        <v>3318993162</v>
      </c>
      <c r="H377" s="177">
        <v>3338372433</v>
      </c>
      <c r="I377" s="176">
        <v>3346423574</v>
      </c>
    </row>
    <row r="378" spans="1:9" ht="15.75">
      <c r="A378" s="10" t="s">
        <v>1521</v>
      </c>
      <c r="B378" s="175" t="s">
        <v>754</v>
      </c>
      <c r="C378" s="10" t="s">
        <v>755</v>
      </c>
      <c r="D378" s="10" t="s">
        <v>35</v>
      </c>
      <c r="E378" s="175" t="s">
        <v>670</v>
      </c>
      <c r="F378" s="16">
        <v>731921860</v>
      </c>
      <c r="G378" s="16">
        <v>693476131</v>
      </c>
      <c r="H378" s="177">
        <v>672412319</v>
      </c>
      <c r="I378" s="176">
        <v>699270103.3333334</v>
      </c>
    </row>
    <row r="379" spans="1:9" ht="15.75">
      <c r="A379" s="10" t="s">
        <v>1522</v>
      </c>
      <c r="B379" s="175" t="s">
        <v>756</v>
      </c>
      <c r="C379" s="10" t="s">
        <v>757</v>
      </c>
      <c r="D379" s="10" t="s">
        <v>35</v>
      </c>
      <c r="E379" s="175" t="s">
        <v>670</v>
      </c>
      <c r="F379" s="16">
        <v>2009325030</v>
      </c>
      <c r="G379" s="16">
        <v>2075697163</v>
      </c>
      <c r="H379" s="177">
        <v>2159565758</v>
      </c>
      <c r="I379" s="176">
        <v>2081529317</v>
      </c>
    </row>
    <row r="380" spans="1:9" ht="15.75">
      <c r="A380" s="10" t="s">
        <v>1523</v>
      </c>
      <c r="B380" s="175" t="s">
        <v>758</v>
      </c>
      <c r="C380" s="10" t="s">
        <v>759</v>
      </c>
      <c r="D380" s="10" t="s">
        <v>35</v>
      </c>
      <c r="E380" s="175" t="s">
        <v>670</v>
      </c>
      <c r="F380" s="16">
        <v>998073128</v>
      </c>
      <c r="G380" s="16">
        <v>1047053403</v>
      </c>
      <c r="H380" s="177">
        <v>1062391862</v>
      </c>
      <c r="I380" s="176">
        <v>1035839464.3333334</v>
      </c>
    </row>
    <row r="381" spans="1:9" ht="15.75">
      <c r="A381" s="10" t="s">
        <v>1524</v>
      </c>
      <c r="B381" s="175" t="s">
        <v>760</v>
      </c>
      <c r="C381" s="10" t="s">
        <v>759</v>
      </c>
      <c r="D381" s="10" t="s">
        <v>13</v>
      </c>
      <c r="E381" s="175" t="s">
        <v>670</v>
      </c>
      <c r="F381" s="16">
        <v>60522014</v>
      </c>
      <c r="G381" s="16">
        <v>54157688</v>
      </c>
      <c r="H381" s="177">
        <v>51592691</v>
      </c>
      <c r="I381" s="176">
        <v>55424131</v>
      </c>
    </row>
    <row r="382" spans="1:9" ht="15.75">
      <c r="A382" s="10" t="s">
        <v>1525</v>
      </c>
      <c r="B382" s="175" t="s">
        <v>761</v>
      </c>
      <c r="C382" s="10" t="s">
        <v>762</v>
      </c>
      <c r="D382" s="10" t="s">
        <v>35</v>
      </c>
      <c r="E382" s="175" t="s">
        <v>670</v>
      </c>
      <c r="F382" s="16">
        <v>382179125</v>
      </c>
      <c r="G382" s="16">
        <v>366506410</v>
      </c>
      <c r="H382" s="177">
        <v>367747554</v>
      </c>
      <c r="I382" s="176">
        <v>372144363</v>
      </c>
    </row>
    <row r="383" spans="1:9" ht="15.75">
      <c r="A383" s="10" t="s">
        <v>1526</v>
      </c>
      <c r="B383" s="175" t="s">
        <v>763</v>
      </c>
      <c r="C383" s="10" t="s">
        <v>764</v>
      </c>
      <c r="D383" s="10" t="s">
        <v>35</v>
      </c>
      <c r="E383" s="175" t="s">
        <v>670</v>
      </c>
      <c r="F383" s="16">
        <v>3363583168</v>
      </c>
      <c r="G383" s="16">
        <v>3345689333</v>
      </c>
      <c r="H383" s="177">
        <v>3487646740</v>
      </c>
      <c r="I383" s="176">
        <v>3398973080.3333335</v>
      </c>
    </row>
    <row r="384" spans="1:9" ht="15.75">
      <c r="A384" s="10" t="s">
        <v>1527</v>
      </c>
      <c r="B384" s="175" t="s">
        <v>765</v>
      </c>
      <c r="C384" s="10" t="s">
        <v>766</v>
      </c>
      <c r="D384" s="10" t="s">
        <v>35</v>
      </c>
      <c r="E384" s="175" t="s">
        <v>670</v>
      </c>
      <c r="F384" s="16">
        <v>1073571654</v>
      </c>
      <c r="G384" s="16">
        <v>1101006573</v>
      </c>
      <c r="H384" s="177">
        <v>1117461317</v>
      </c>
      <c r="I384" s="176">
        <v>1097346514.6666667</v>
      </c>
    </row>
    <row r="385" spans="1:9" ht="15.75">
      <c r="A385" s="10" t="s">
        <v>1528</v>
      </c>
      <c r="B385" s="175" t="s">
        <v>767</v>
      </c>
      <c r="C385" s="10" t="s">
        <v>768</v>
      </c>
      <c r="D385" s="10" t="s">
        <v>35</v>
      </c>
      <c r="E385" s="175" t="s">
        <v>670</v>
      </c>
      <c r="F385" s="16">
        <v>577698819</v>
      </c>
      <c r="G385" s="16">
        <v>541824892</v>
      </c>
      <c r="H385" s="177">
        <v>499307195</v>
      </c>
      <c r="I385" s="176">
        <v>539610302</v>
      </c>
    </row>
    <row r="386" spans="1:9" ht="15.75">
      <c r="A386" s="10" t="s">
        <v>1529</v>
      </c>
      <c r="B386" s="175" t="s">
        <v>769</v>
      </c>
      <c r="C386" s="10" t="s">
        <v>770</v>
      </c>
      <c r="D386" s="10" t="s">
        <v>13</v>
      </c>
      <c r="E386" s="175" t="s">
        <v>670</v>
      </c>
      <c r="F386" s="16">
        <v>1228241311</v>
      </c>
      <c r="G386" s="16">
        <v>1203834665</v>
      </c>
      <c r="H386" s="177">
        <v>1227496834</v>
      </c>
      <c r="I386" s="176">
        <v>1219857603.3333333</v>
      </c>
    </row>
    <row r="387" spans="1:9" ht="15.75">
      <c r="A387" s="10" t="s">
        <v>1530</v>
      </c>
      <c r="B387" s="175" t="s">
        <v>771</v>
      </c>
      <c r="C387" s="10" t="s">
        <v>772</v>
      </c>
      <c r="D387" s="10" t="s">
        <v>13</v>
      </c>
      <c r="E387" s="175" t="s">
        <v>670</v>
      </c>
      <c r="F387" s="16">
        <v>5711191343</v>
      </c>
      <c r="G387" s="16">
        <v>5435289864</v>
      </c>
      <c r="H387" s="177">
        <v>5609047098</v>
      </c>
      <c r="I387" s="176">
        <v>5585176101.666667</v>
      </c>
    </row>
    <row r="388" spans="1:9" ht="15.75">
      <c r="A388" s="10" t="s">
        <v>1531</v>
      </c>
      <c r="B388" s="175" t="s">
        <v>773</v>
      </c>
      <c r="C388" s="10" t="s">
        <v>774</v>
      </c>
      <c r="D388" s="10" t="s">
        <v>35</v>
      </c>
      <c r="E388" s="175" t="s">
        <v>670</v>
      </c>
      <c r="F388" s="16">
        <v>1285964337</v>
      </c>
      <c r="G388" s="16">
        <v>1245237567</v>
      </c>
      <c r="H388" s="177">
        <v>1216200608</v>
      </c>
      <c r="I388" s="176">
        <v>1249134170.6666667</v>
      </c>
    </row>
    <row r="389" spans="1:9" ht="15.75">
      <c r="A389" s="10" t="s">
        <v>1532</v>
      </c>
      <c r="B389" s="174" t="s">
        <v>775</v>
      </c>
      <c r="C389" s="10" t="s">
        <v>776</v>
      </c>
      <c r="D389" s="10" t="s">
        <v>27</v>
      </c>
      <c r="E389" s="175" t="s">
        <v>776</v>
      </c>
      <c r="F389" s="176">
        <v>90757382714</v>
      </c>
      <c r="G389" s="176">
        <v>88868349576</v>
      </c>
      <c r="H389" s="176">
        <v>90261755982</v>
      </c>
      <c r="I389" s="176">
        <v>89962496090.66667</v>
      </c>
    </row>
    <row r="390" spans="1:9" ht="15.75">
      <c r="A390" s="10" t="s">
        <v>1533</v>
      </c>
      <c r="B390" s="175" t="s">
        <v>777</v>
      </c>
      <c r="C390" s="10" t="s">
        <v>778</v>
      </c>
      <c r="D390" s="10" t="s">
        <v>53</v>
      </c>
      <c r="E390" s="175" t="s">
        <v>776</v>
      </c>
      <c r="F390" s="16">
        <v>1101662889</v>
      </c>
      <c r="G390" s="16">
        <v>1085290560</v>
      </c>
      <c r="H390" s="177">
        <v>1138936010</v>
      </c>
      <c r="I390" s="176">
        <v>1108629819.6666667</v>
      </c>
    </row>
    <row r="391" spans="1:9" ht="15.75">
      <c r="A391" s="10" t="s">
        <v>1534</v>
      </c>
      <c r="B391" s="175" t="s">
        <v>779</v>
      </c>
      <c r="C391" s="10" t="s">
        <v>778</v>
      </c>
      <c r="D391" s="10" t="s">
        <v>13</v>
      </c>
      <c r="E391" s="175" t="s">
        <v>776</v>
      </c>
      <c r="F391" s="16">
        <v>948640126</v>
      </c>
      <c r="G391" s="16">
        <v>923941647</v>
      </c>
      <c r="H391" s="177">
        <v>920560685</v>
      </c>
      <c r="I391" s="176">
        <v>931047486</v>
      </c>
    </row>
    <row r="392" spans="1:9" ht="15.75">
      <c r="A392" s="10" t="s">
        <v>1535</v>
      </c>
      <c r="B392" s="175" t="s">
        <v>780</v>
      </c>
      <c r="C392" s="10" t="s">
        <v>781</v>
      </c>
      <c r="D392" s="10" t="s">
        <v>35</v>
      </c>
      <c r="E392" s="175" t="s">
        <v>776</v>
      </c>
      <c r="F392" s="16">
        <v>985800683</v>
      </c>
      <c r="G392" s="16">
        <v>953722710</v>
      </c>
      <c r="H392" s="177">
        <v>1007711883</v>
      </c>
      <c r="I392" s="176">
        <v>982411758.6666666</v>
      </c>
    </row>
    <row r="393" spans="1:9" ht="15.75">
      <c r="A393" s="10" t="s">
        <v>1536</v>
      </c>
      <c r="B393" s="175" t="s">
        <v>782</v>
      </c>
      <c r="C393" s="10" t="s">
        <v>783</v>
      </c>
      <c r="D393" s="10" t="s">
        <v>35</v>
      </c>
      <c r="E393" s="175" t="s">
        <v>776</v>
      </c>
      <c r="F393" s="16">
        <v>2291628415</v>
      </c>
      <c r="G393" s="16">
        <v>2272429124</v>
      </c>
      <c r="H393" s="177">
        <v>2308624761</v>
      </c>
      <c r="I393" s="176">
        <v>2290894100</v>
      </c>
    </row>
    <row r="394" spans="1:9" ht="15.75">
      <c r="A394" s="10" t="s">
        <v>1537</v>
      </c>
      <c r="B394" s="175" t="s">
        <v>784</v>
      </c>
      <c r="C394" s="10" t="s">
        <v>783</v>
      </c>
      <c r="D394" s="10" t="s">
        <v>13</v>
      </c>
      <c r="E394" s="175" t="s">
        <v>776</v>
      </c>
      <c r="F394" s="16">
        <v>3213107447</v>
      </c>
      <c r="G394" s="16">
        <v>3240425204</v>
      </c>
      <c r="H394" s="177">
        <v>3316958488</v>
      </c>
      <c r="I394" s="176">
        <v>3256830379.6666665</v>
      </c>
    </row>
    <row r="395" spans="1:9" ht="15.75">
      <c r="A395" s="10" t="s">
        <v>1538</v>
      </c>
      <c r="B395" s="175" t="s">
        <v>785</v>
      </c>
      <c r="C395" s="10" t="s">
        <v>786</v>
      </c>
      <c r="D395" s="10" t="s">
        <v>35</v>
      </c>
      <c r="E395" s="175" t="s">
        <v>776</v>
      </c>
      <c r="F395" s="16">
        <v>402051522</v>
      </c>
      <c r="G395" s="16">
        <v>384063788</v>
      </c>
      <c r="H395" s="177">
        <v>463171860</v>
      </c>
      <c r="I395" s="176">
        <v>416429056.6666667</v>
      </c>
    </row>
    <row r="396" spans="1:9" ht="15.75">
      <c r="A396" s="10" t="s">
        <v>1539</v>
      </c>
      <c r="B396" s="175" t="s">
        <v>787</v>
      </c>
      <c r="C396" s="10" t="s">
        <v>786</v>
      </c>
      <c r="D396" s="10" t="s">
        <v>13</v>
      </c>
      <c r="E396" s="175" t="s">
        <v>776</v>
      </c>
      <c r="F396" s="16">
        <v>1924238145</v>
      </c>
      <c r="G396" s="16">
        <v>1893153774</v>
      </c>
      <c r="H396" s="177">
        <v>1871756354</v>
      </c>
      <c r="I396" s="176">
        <v>1896382757.6666667</v>
      </c>
    </row>
    <row r="397" spans="1:9" ht="15.75">
      <c r="A397" s="10" t="s">
        <v>1540</v>
      </c>
      <c r="B397" s="175" t="s">
        <v>788</v>
      </c>
      <c r="C397" s="10" t="s">
        <v>789</v>
      </c>
      <c r="D397" s="10" t="s">
        <v>13</v>
      </c>
      <c r="E397" s="175" t="s">
        <v>776</v>
      </c>
      <c r="F397" s="16">
        <v>3248556460</v>
      </c>
      <c r="G397" s="16">
        <v>3162128543</v>
      </c>
      <c r="H397" s="177">
        <v>3235990965</v>
      </c>
      <c r="I397" s="176">
        <v>3215558656</v>
      </c>
    </row>
    <row r="398" spans="1:9" ht="15.75">
      <c r="A398" s="10" t="s">
        <v>1541</v>
      </c>
      <c r="B398" s="175" t="s">
        <v>790</v>
      </c>
      <c r="C398" s="10" t="s">
        <v>791</v>
      </c>
      <c r="D398" s="10" t="s">
        <v>53</v>
      </c>
      <c r="E398" s="175" t="s">
        <v>776</v>
      </c>
      <c r="F398" s="16">
        <v>1338507444</v>
      </c>
      <c r="G398" s="16">
        <v>1344927941</v>
      </c>
      <c r="H398" s="177">
        <v>1294957930</v>
      </c>
      <c r="I398" s="176">
        <v>1326131105</v>
      </c>
    </row>
    <row r="399" spans="1:9" ht="15.75">
      <c r="A399" s="10" t="s">
        <v>1542</v>
      </c>
      <c r="B399" s="175" t="s">
        <v>792</v>
      </c>
      <c r="C399" s="10" t="s">
        <v>793</v>
      </c>
      <c r="D399" s="10" t="s">
        <v>13</v>
      </c>
      <c r="E399" s="175" t="s">
        <v>776</v>
      </c>
      <c r="F399" s="16">
        <v>3409541611</v>
      </c>
      <c r="G399" s="16">
        <v>3442384482</v>
      </c>
      <c r="H399" s="177">
        <v>3582822243</v>
      </c>
      <c r="I399" s="176">
        <v>3478249445.3333335</v>
      </c>
    </row>
    <row r="400" spans="1:9" ht="15.75">
      <c r="A400" s="10" t="s">
        <v>1543</v>
      </c>
      <c r="B400" s="175" t="s">
        <v>794</v>
      </c>
      <c r="C400" s="10" t="s">
        <v>795</v>
      </c>
      <c r="D400" s="10" t="s">
        <v>35</v>
      </c>
      <c r="E400" s="175" t="s">
        <v>776</v>
      </c>
      <c r="F400" s="16">
        <v>3008474468</v>
      </c>
      <c r="G400" s="16">
        <v>2849105906</v>
      </c>
      <c r="H400" s="177">
        <v>2984071903</v>
      </c>
      <c r="I400" s="176">
        <v>2947217425.6666665</v>
      </c>
    </row>
    <row r="401" spans="1:9" ht="15.75">
      <c r="A401" s="10" t="s">
        <v>1544</v>
      </c>
      <c r="B401" s="175" t="s">
        <v>796</v>
      </c>
      <c r="C401" s="10" t="s">
        <v>797</v>
      </c>
      <c r="D401" s="10" t="s">
        <v>13</v>
      </c>
      <c r="E401" s="175" t="s">
        <v>776</v>
      </c>
      <c r="F401" s="16">
        <v>3811798354</v>
      </c>
      <c r="G401" s="16">
        <v>3480593376</v>
      </c>
      <c r="H401" s="177">
        <v>3841012208</v>
      </c>
      <c r="I401" s="176">
        <v>3711134646</v>
      </c>
    </row>
    <row r="402" spans="1:9" ht="15.75">
      <c r="A402" s="10" t="s">
        <v>1545</v>
      </c>
      <c r="B402" s="175" t="s">
        <v>798</v>
      </c>
      <c r="C402" s="10" t="s">
        <v>799</v>
      </c>
      <c r="D402" s="10" t="s">
        <v>13</v>
      </c>
      <c r="E402" s="175" t="s">
        <v>776</v>
      </c>
      <c r="F402" s="16">
        <v>2370049386</v>
      </c>
      <c r="G402" s="16">
        <v>2252079946</v>
      </c>
      <c r="H402" s="177">
        <v>2207971749</v>
      </c>
      <c r="I402" s="176">
        <v>2276700360.3333335</v>
      </c>
    </row>
    <row r="403" spans="1:9" ht="15.75">
      <c r="A403" s="10" t="s">
        <v>1546</v>
      </c>
      <c r="B403" s="175" t="s">
        <v>800</v>
      </c>
      <c r="C403" s="10" t="s">
        <v>801</v>
      </c>
      <c r="D403" s="10" t="s">
        <v>13</v>
      </c>
      <c r="E403" s="175" t="s">
        <v>776</v>
      </c>
      <c r="F403" s="16">
        <v>2706933909</v>
      </c>
      <c r="G403" s="16">
        <v>2605599152</v>
      </c>
      <c r="H403" s="177">
        <v>2609029725</v>
      </c>
      <c r="I403" s="176">
        <v>2640520928.6666665</v>
      </c>
    </row>
    <row r="404" spans="1:9" ht="15.75">
      <c r="A404" s="10" t="s">
        <v>1547</v>
      </c>
      <c r="B404" s="175" t="s">
        <v>802</v>
      </c>
      <c r="C404" s="10" t="s">
        <v>803</v>
      </c>
      <c r="D404" s="10" t="s">
        <v>35</v>
      </c>
      <c r="E404" s="175" t="s">
        <v>776</v>
      </c>
      <c r="F404" s="16">
        <v>2117422678</v>
      </c>
      <c r="G404" s="16">
        <v>2039419412</v>
      </c>
      <c r="H404" s="177">
        <v>2116818976</v>
      </c>
      <c r="I404" s="176">
        <v>2091220355.3333333</v>
      </c>
    </row>
    <row r="405" spans="1:9" ht="15.75">
      <c r="A405" s="10" t="s">
        <v>1548</v>
      </c>
      <c r="B405" s="175" t="s">
        <v>804</v>
      </c>
      <c r="C405" s="10" t="s">
        <v>805</v>
      </c>
      <c r="D405" s="10" t="s">
        <v>35</v>
      </c>
      <c r="E405" s="175" t="s">
        <v>776</v>
      </c>
      <c r="F405" s="16">
        <v>1404074018</v>
      </c>
      <c r="G405" s="16">
        <v>1337254141</v>
      </c>
      <c r="H405" s="177">
        <v>1340810338</v>
      </c>
      <c r="I405" s="176">
        <v>1360712832.3333333</v>
      </c>
    </row>
    <row r="406" spans="1:9" ht="15.75">
      <c r="A406" s="10" t="s">
        <v>1549</v>
      </c>
      <c r="B406" s="175" t="s">
        <v>806</v>
      </c>
      <c r="C406" s="10" t="s">
        <v>807</v>
      </c>
      <c r="D406" s="10" t="s">
        <v>35</v>
      </c>
      <c r="E406" s="175" t="s">
        <v>776</v>
      </c>
      <c r="F406" s="16">
        <v>3536091297</v>
      </c>
      <c r="G406" s="16">
        <v>3563785142</v>
      </c>
      <c r="H406" s="177">
        <v>3807019312</v>
      </c>
      <c r="I406" s="176">
        <v>3635631917</v>
      </c>
    </row>
    <row r="407" spans="1:9" ht="15.75">
      <c r="A407" s="10" t="s">
        <v>1550</v>
      </c>
      <c r="B407" s="175" t="s">
        <v>808</v>
      </c>
      <c r="C407" s="10" t="s">
        <v>809</v>
      </c>
      <c r="D407" s="10" t="s">
        <v>35</v>
      </c>
      <c r="E407" s="175" t="s">
        <v>776</v>
      </c>
      <c r="F407" s="16">
        <v>1356678440</v>
      </c>
      <c r="G407" s="16">
        <v>1354522277</v>
      </c>
      <c r="H407" s="177">
        <v>1399439498</v>
      </c>
      <c r="I407" s="176">
        <v>1370213405</v>
      </c>
    </row>
    <row r="408" spans="1:9" ht="15.75">
      <c r="A408" s="10" t="s">
        <v>1551</v>
      </c>
      <c r="B408" s="175" t="s">
        <v>810</v>
      </c>
      <c r="C408" s="10" t="s">
        <v>809</v>
      </c>
      <c r="D408" s="10" t="s">
        <v>13</v>
      </c>
      <c r="E408" s="175" t="s">
        <v>776</v>
      </c>
      <c r="F408" s="16">
        <v>1953473368</v>
      </c>
      <c r="G408" s="16">
        <v>1900847100</v>
      </c>
      <c r="H408" s="177">
        <v>1963570383</v>
      </c>
      <c r="I408" s="176">
        <v>1939296950.3333333</v>
      </c>
    </row>
    <row r="409" spans="1:9" ht="15.75">
      <c r="A409" s="10" t="s">
        <v>1552</v>
      </c>
      <c r="B409" s="175" t="s">
        <v>811</v>
      </c>
      <c r="C409" s="10" t="s">
        <v>812</v>
      </c>
      <c r="D409" s="10" t="s">
        <v>13</v>
      </c>
      <c r="E409" s="175" t="s">
        <v>776</v>
      </c>
      <c r="F409" s="16">
        <v>442335386</v>
      </c>
      <c r="G409" s="16">
        <v>432216948</v>
      </c>
      <c r="H409" s="177">
        <v>421809812</v>
      </c>
      <c r="I409" s="176">
        <v>432120715.3333333</v>
      </c>
    </row>
    <row r="410" spans="1:9" ht="15.75">
      <c r="A410" s="10" t="s">
        <v>1553</v>
      </c>
      <c r="B410" s="175" t="s">
        <v>813</v>
      </c>
      <c r="C410" s="10" t="s">
        <v>814</v>
      </c>
      <c r="D410" s="10" t="s">
        <v>13</v>
      </c>
      <c r="E410" s="175" t="s">
        <v>776</v>
      </c>
      <c r="F410" s="16">
        <v>4849427927</v>
      </c>
      <c r="G410" s="16">
        <v>4762364560</v>
      </c>
      <c r="H410" s="177">
        <v>4858882727</v>
      </c>
      <c r="I410" s="176">
        <v>4823558404.666667</v>
      </c>
    </row>
    <row r="411" spans="1:9" ht="15.75">
      <c r="A411" s="10" t="s">
        <v>1554</v>
      </c>
      <c r="B411" s="175" t="s">
        <v>815</v>
      </c>
      <c r="C411" s="10" t="s">
        <v>776</v>
      </c>
      <c r="D411" s="10" t="s">
        <v>13</v>
      </c>
      <c r="E411" s="175" t="s">
        <v>776</v>
      </c>
      <c r="F411" s="16">
        <v>5290110602</v>
      </c>
      <c r="G411" s="16">
        <v>5127591810</v>
      </c>
      <c r="H411" s="177">
        <v>5079710534</v>
      </c>
      <c r="I411" s="176">
        <v>5165804315.333333</v>
      </c>
    </row>
    <row r="412" spans="1:9" ht="15.75">
      <c r="A412" s="10" t="s">
        <v>1555</v>
      </c>
      <c r="B412" s="175" t="s">
        <v>816</v>
      </c>
      <c r="C412" s="10" t="s">
        <v>817</v>
      </c>
      <c r="D412" s="10" t="s">
        <v>35</v>
      </c>
      <c r="E412" s="175" t="s">
        <v>776</v>
      </c>
      <c r="F412" s="16">
        <v>1500052784</v>
      </c>
      <c r="G412" s="16">
        <v>1482944216</v>
      </c>
      <c r="H412" s="177">
        <v>1414396476</v>
      </c>
      <c r="I412" s="176">
        <v>1465797825.3333333</v>
      </c>
    </row>
    <row r="413" spans="1:9" ht="15.75">
      <c r="A413" s="10" t="s">
        <v>1556</v>
      </c>
      <c r="B413" s="175" t="s">
        <v>818</v>
      </c>
      <c r="C413" s="10" t="s">
        <v>819</v>
      </c>
      <c r="D413" s="10" t="s">
        <v>53</v>
      </c>
      <c r="E413" s="175" t="s">
        <v>776</v>
      </c>
      <c r="F413" s="16">
        <v>2590224343</v>
      </c>
      <c r="G413" s="16">
        <v>2561123508</v>
      </c>
      <c r="H413" s="177">
        <v>2584752534</v>
      </c>
      <c r="I413" s="176">
        <v>2578700128.3333335</v>
      </c>
    </row>
    <row r="414" spans="1:9" ht="15.75">
      <c r="A414" s="10" t="s">
        <v>1557</v>
      </c>
      <c r="B414" s="175" t="s">
        <v>820</v>
      </c>
      <c r="C414" s="10" t="s">
        <v>821</v>
      </c>
      <c r="D414" s="10" t="s">
        <v>35</v>
      </c>
      <c r="E414" s="175" t="s">
        <v>776</v>
      </c>
      <c r="F414" s="16">
        <v>1294051900</v>
      </c>
      <c r="G414" s="16">
        <v>1313010897</v>
      </c>
      <c r="H414" s="177">
        <v>1315258086</v>
      </c>
      <c r="I414" s="176">
        <v>1307440294.3333333</v>
      </c>
    </row>
    <row r="415" spans="1:9" ht="15.75">
      <c r="A415" s="10" t="s">
        <v>1558</v>
      </c>
      <c r="B415" s="175" t="s">
        <v>822</v>
      </c>
      <c r="C415" s="10" t="s">
        <v>823</v>
      </c>
      <c r="D415" s="10" t="s">
        <v>35</v>
      </c>
      <c r="E415" s="175" t="s">
        <v>776</v>
      </c>
      <c r="F415" s="16">
        <v>757281828</v>
      </c>
      <c r="G415" s="16">
        <v>750357300</v>
      </c>
      <c r="H415" s="177">
        <v>758176431</v>
      </c>
      <c r="I415" s="176">
        <v>755271853</v>
      </c>
    </row>
    <row r="416" spans="1:9" ht="15.75">
      <c r="A416" s="10" t="s">
        <v>1559</v>
      </c>
      <c r="B416" s="175" t="s">
        <v>824</v>
      </c>
      <c r="C416" s="10" t="s">
        <v>825</v>
      </c>
      <c r="D416" s="10" t="s">
        <v>13</v>
      </c>
      <c r="E416" s="175" t="s">
        <v>776</v>
      </c>
      <c r="F416" s="16">
        <v>3191541347</v>
      </c>
      <c r="G416" s="16">
        <v>3084757898</v>
      </c>
      <c r="H416" s="177">
        <v>2933654905</v>
      </c>
      <c r="I416" s="176">
        <v>3069984716.6666665</v>
      </c>
    </row>
    <row r="417" spans="1:9" ht="15.75">
      <c r="A417" s="10" t="s">
        <v>1560</v>
      </c>
      <c r="B417" s="175" t="s">
        <v>826</v>
      </c>
      <c r="C417" s="10" t="s">
        <v>827</v>
      </c>
      <c r="D417" s="10" t="s">
        <v>35</v>
      </c>
      <c r="E417" s="175" t="s">
        <v>776</v>
      </c>
      <c r="F417" s="16">
        <v>274034730</v>
      </c>
      <c r="G417" s="16">
        <v>275799967</v>
      </c>
      <c r="H417" s="177">
        <v>256639333</v>
      </c>
      <c r="I417" s="176">
        <v>268824676.6666667</v>
      </c>
    </row>
    <row r="418" spans="1:9" ht="15.75">
      <c r="A418" s="10" t="s">
        <v>1561</v>
      </c>
      <c r="B418" s="175" t="s">
        <v>828</v>
      </c>
      <c r="C418" s="10" t="s">
        <v>829</v>
      </c>
      <c r="D418" s="10" t="s">
        <v>13</v>
      </c>
      <c r="E418" s="175" t="s">
        <v>776</v>
      </c>
      <c r="F418" s="16">
        <v>8467896741</v>
      </c>
      <c r="G418" s="16">
        <v>8472590417</v>
      </c>
      <c r="H418" s="177">
        <v>8489705248</v>
      </c>
      <c r="I418" s="176">
        <v>8476730802</v>
      </c>
    </row>
    <row r="419" spans="1:9" ht="15.75">
      <c r="A419" s="10" t="s">
        <v>1562</v>
      </c>
      <c r="B419" s="175" t="s">
        <v>830</v>
      </c>
      <c r="C419" s="10" t="s">
        <v>831</v>
      </c>
      <c r="D419" s="10" t="s">
        <v>13</v>
      </c>
      <c r="E419" s="175" t="s">
        <v>776</v>
      </c>
      <c r="F419" s="16">
        <v>1631561132</v>
      </c>
      <c r="G419" s="16">
        <v>1603192019</v>
      </c>
      <c r="H419" s="177">
        <v>1660929959</v>
      </c>
      <c r="I419" s="176">
        <v>1631894370</v>
      </c>
    </row>
    <row r="420" spans="1:9" ht="15.75">
      <c r="A420" s="10" t="s">
        <v>1563</v>
      </c>
      <c r="B420" s="175" t="s">
        <v>832</v>
      </c>
      <c r="C420" s="10" t="s">
        <v>833</v>
      </c>
      <c r="D420" s="10" t="s">
        <v>13</v>
      </c>
      <c r="E420" s="175" t="s">
        <v>776</v>
      </c>
      <c r="F420" s="16">
        <v>2471648455</v>
      </c>
      <c r="G420" s="16">
        <v>2484542355</v>
      </c>
      <c r="H420" s="177">
        <v>2569285320</v>
      </c>
      <c r="I420" s="176">
        <v>2508492043.3333335</v>
      </c>
    </row>
    <row r="421" spans="1:9" ht="15.75">
      <c r="A421" s="10" t="s">
        <v>1564</v>
      </c>
      <c r="B421" s="175" t="s">
        <v>834</v>
      </c>
      <c r="C421" s="10" t="s">
        <v>835</v>
      </c>
      <c r="D421" s="10" t="s">
        <v>13</v>
      </c>
      <c r="E421" s="175" t="s">
        <v>776</v>
      </c>
      <c r="F421" s="16">
        <v>4269952416</v>
      </c>
      <c r="G421" s="16">
        <v>4215313309</v>
      </c>
      <c r="H421" s="177">
        <v>4318103119</v>
      </c>
      <c r="I421" s="176">
        <v>4267789614.6666665</v>
      </c>
    </row>
    <row r="422" spans="1:9" ht="15.75">
      <c r="A422" s="10" t="s">
        <v>1565</v>
      </c>
      <c r="B422" s="175" t="s">
        <v>836</v>
      </c>
      <c r="C422" s="10" t="s">
        <v>837</v>
      </c>
      <c r="D422" s="10" t="s">
        <v>35</v>
      </c>
      <c r="E422" s="175" t="s">
        <v>776</v>
      </c>
      <c r="F422" s="16">
        <v>862914268</v>
      </c>
      <c r="G422" s="16">
        <v>857768666</v>
      </c>
      <c r="H422" s="177">
        <v>849334298</v>
      </c>
      <c r="I422" s="176">
        <v>856672410.6666666</v>
      </c>
    </row>
    <row r="423" spans="1:9" ht="15.75">
      <c r="A423" s="10" t="s">
        <v>1566</v>
      </c>
      <c r="B423" s="175" t="s">
        <v>838</v>
      </c>
      <c r="C423" s="10" t="s">
        <v>839</v>
      </c>
      <c r="D423" s="10" t="s">
        <v>35</v>
      </c>
      <c r="E423" s="175" t="s">
        <v>776</v>
      </c>
      <c r="F423" s="16">
        <v>842755326</v>
      </c>
      <c r="G423" s="16">
        <v>858805426</v>
      </c>
      <c r="H423" s="177">
        <v>841727470</v>
      </c>
      <c r="I423" s="176">
        <v>847762740.6666666</v>
      </c>
    </row>
    <row r="424" spans="1:9" ht="15.75">
      <c r="A424" s="10" t="s">
        <v>1567</v>
      </c>
      <c r="B424" s="175" t="s">
        <v>840</v>
      </c>
      <c r="C424" s="10" t="s">
        <v>839</v>
      </c>
      <c r="D424" s="10" t="s">
        <v>13</v>
      </c>
      <c r="E424" s="175" t="s">
        <v>776</v>
      </c>
      <c r="F424" s="16">
        <v>3923887896</v>
      </c>
      <c r="G424" s="16">
        <v>3825570427</v>
      </c>
      <c r="H424" s="177">
        <v>3833484211</v>
      </c>
      <c r="I424" s="176">
        <v>3860980844.6666665</v>
      </c>
    </row>
    <row r="425" spans="1:9" ht="15.75">
      <c r="A425" s="10" t="s">
        <v>1568</v>
      </c>
      <c r="B425" s="175" t="s">
        <v>841</v>
      </c>
      <c r="C425" s="10" t="s">
        <v>842</v>
      </c>
      <c r="D425" s="10" t="s">
        <v>13</v>
      </c>
      <c r="E425" s="175" t="s">
        <v>776</v>
      </c>
      <c r="F425" s="16">
        <v>3281216319</v>
      </c>
      <c r="G425" s="16">
        <v>3096796569</v>
      </c>
      <c r="H425" s="177">
        <v>3129871322</v>
      </c>
      <c r="I425" s="176">
        <v>3169294736.6666665</v>
      </c>
    </row>
    <row r="426" spans="1:9" ht="15.75">
      <c r="A426" s="10" t="s">
        <v>1569</v>
      </c>
      <c r="B426" s="175" t="s">
        <v>843</v>
      </c>
      <c r="C426" s="10" t="s">
        <v>844</v>
      </c>
      <c r="D426" s="10" t="s">
        <v>35</v>
      </c>
      <c r="E426" s="175" t="s">
        <v>776</v>
      </c>
      <c r="F426" s="16">
        <v>79007755</v>
      </c>
      <c r="G426" s="16">
        <v>66073030</v>
      </c>
      <c r="H426" s="177">
        <v>70491677</v>
      </c>
      <c r="I426" s="176">
        <v>71857487.33333333</v>
      </c>
    </row>
    <row r="427" spans="1:9" ht="15.75">
      <c r="A427" s="10" t="s">
        <v>1570</v>
      </c>
      <c r="B427" s="175" t="s">
        <v>845</v>
      </c>
      <c r="C427" s="10" t="s">
        <v>208</v>
      </c>
      <c r="D427" s="10" t="s">
        <v>13</v>
      </c>
      <c r="E427" s="175" t="s">
        <v>776</v>
      </c>
      <c r="F427" s="16">
        <v>2888034847</v>
      </c>
      <c r="G427" s="16">
        <v>2815379531</v>
      </c>
      <c r="H427" s="177">
        <v>2794696918</v>
      </c>
      <c r="I427" s="176">
        <v>2832703765.3333335</v>
      </c>
    </row>
    <row r="428" spans="1:9" ht="15.75">
      <c r="A428" s="10" t="s">
        <v>1571</v>
      </c>
      <c r="B428" s="175" t="s">
        <v>846</v>
      </c>
      <c r="C428" s="10" t="s">
        <v>847</v>
      </c>
      <c r="D428" s="10" t="s">
        <v>35</v>
      </c>
      <c r="E428" s="175" t="s">
        <v>776</v>
      </c>
      <c r="F428" s="16">
        <v>720716052</v>
      </c>
      <c r="G428" s="16">
        <v>696476498</v>
      </c>
      <c r="H428" s="177">
        <v>669610331</v>
      </c>
      <c r="I428" s="176">
        <v>695600960.3333334</v>
      </c>
    </row>
    <row r="429" spans="1:9" ht="15.75">
      <c r="A429" s="10" t="s">
        <v>1572</v>
      </c>
      <c r="B429" s="174" t="s">
        <v>848</v>
      </c>
      <c r="C429" s="10" t="s">
        <v>743</v>
      </c>
      <c r="D429" s="10" t="s">
        <v>27</v>
      </c>
      <c r="E429" s="175" t="s">
        <v>743</v>
      </c>
      <c r="F429" s="176">
        <v>96743608618</v>
      </c>
      <c r="G429" s="176">
        <v>91663115661</v>
      </c>
      <c r="H429" s="176">
        <v>91814286288</v>
      </c>
      <c r="I429" s="176">
        <v>93407003522.33333</v>
      </c>
    </row>
    <row r="430" spans="1:9" ht="15.75">
      <c r="A430" s="10" t="s">
        <v>1573</v>
      </c>
      <c r="B430" s="175" t="s">
        <v>849</v>
      </c>
      <c r="C430" s="10" t="s">
        <v>850</v>
      </c>
      <c r="D430" s="10" t="s">
        <v>35</v>
      </c>
      <c r="E430" s="175" t="s">
        <v>743</v>
      </c>
      <c r="F430" s="16">
        <v>1038826675</v>
      </c>
      <c r="G430" s="16">
        <v>1034700395</v>
      </c>
      <c r="H430" s="177">
        <v>1006431490</v>
      </c>
      <c r="I430" s="176">
        <v>1026652853.3333334</v>
      </c>
    </row>
    <row r="431" spans="1:9" ht="15.75">
      <c r="A431" s="10" t="s">
        <v>1574</v>
      </c>
      <c r="B431" s="175" t="s">
        <v>851</v>
      </c>
      <c r="C431" s="10" t="s">
        <v>852</v>
      </c>
      <c r="D431" s="10" t="s">
        <v>35</v>
      </c>
      <c r="E431" s="175" t="s">
        <v>743</v>
      </c>
      <c r="F431" s="16">
        <v>1563522179</v>
      </c>
      <c r="G431" s="16">
        <v>1533509257</v>
      </c>
      <c r="H431" s="177">
        <v>1596844250</v>
      </c>
      <c r="I431" s="176">
        <v>1564625228.6666667</v>
      </c>
    </row>
    <row r="432" spans="1:9" ht="15.75">
      <c r="A432" s="10" t="s">
        <v>1575</v>
      </c>
      <c r="B432" s="175" t="s">
        <v>853</v>
      </c>
      <c r="C432" s="10" t="s">
        <v>854</v>
      </c>
      <c r="D432" s="10" t="s">
        <v>35</v>
      </c>
      <c r="E432" s="175" t="s">
        <v>743</v>
      </c>
      <c r="F432" s="16">
        <v>1955514512</v>
      </c>
      <c r="G432" s="16">
        <v>1966823974</v>
      </c>
      <c r="H432" s="177">
        <v>1985052521</v>
      </c>
      <c r="I432" s="176">
        <v>1969130335.6666667</v>
      </c>
    </row>
    <row r="433" spans="1:9" ht="15.75">
      <c r="A433" s="10" t="s">
        <v>1576</v>
      </c>
      <c r="B433" s="175" t="s">
        <v>855</v>
      </c>
      <c r="C433" s="10" t="s">
        <v>856</v>
      </c>
      <c r="D433" s="10" t="s">
        <v>35</v>
      </c>
      <c r="E433" s="175" t="s">
        <v>743</v>
      </c>
      <c r="F433" s="16">
        <v>923107535</v>
      </c>
      <c r="G433" s="16">
        <v>878984171</v>
      </c>
      <c r="H433" s="177">
        <v>872587555</v>
      </c>
      <c r="I433" s="176">
        <v>891559753.6666666</v>
      </c>
    </row>
    <row r="434" spans="1:9" ht="15.75">
      <c r="A434" s="10" t="s">
        <v>1577</v>
      </c>
      <c r="B434" s="175" t="s">
        <v>857</v>
      </c>
      <c r="C434" s="10" t="s">
        <v>858</v>
      </c>
      <c r="D434" s="10" t="s">
        <v>13</v>
      </c>
      <c r="E434" s="175" t="s">
        <v>743</v>
      </c>
      <c r="F434" s="16">
        <v>5268660581</v>
      </c>
      <c r="G434" s="16">
        <v>5105690023</v>
      </c>
      <c r="H434" s="177">
        <v>5085746563</v>
      </c>
      <c r="I434" s="176">
        <v>5153365722.333333</v>
      </c>
    </row>
    <row r="435" spans="1:9" ht="15.75">
      <c r="A435" s="10" t="s">
        <v>1578</v>
      </c>
      <c r="B435" s="175" t="s">
        <v>859</v>
      </c>
      <c r="C435" s="10" t="s">
        <v>860</v>
      </c>
      <c r="D435" s="10" t="s">
        <v>13</v>
      </c>
      <c r="E435" s="175" t="s">
        <v>743</v>
      </c>
      <c r="F435" s="16">
        <v>11260023100</v>
      </c>
      <c r="G435" s="16">
        <v>10493609411</v>
      </c>
      <c r="H435" s="177">
        <v>10423856050</v>
      </c>
      <c r="I435" s="176">
        <v>10725829520.333334</v>
      </c>
    </row>
    <row r="436" spans="1:9" ht="15.75">
      <c r="A436" s="10" t="s">
        <v>1579</v>
      </c>
      <c r="B436" s="175" t="s">
        <v>861</v>
      </c>
      <c r="C436" s="10" t="s">
        <v>862</v>
      </c>
      <c r="D436" s="10" t="s">
        <v>13</v>
      </c>
      <c r="E436" s="175" t="s">
        <v>743</v>
      </c>
      <c r="F436" s="16">
        <v>16027807876</v>
      </c>
      <c r="G436" s="16">
        <v>14113779274</v>
      </c>
      <c r="H436" s="177">
        <v>14056853608</v>
      </c>
      <c r="I436" s="176">
        <v>14732813586</v>
      </c>
    </row>
    <row r="437" spans="1:9" ht="15.75">
      <c r="A437" s="10" t="s">
        <v>1580</v>
      </c>
      <c r="B437" s="175" t="s">
        <v>863</v>
      </c>
      <c r="C437" s="10" t="s">
        <v>864</v>
      </c>
      <c r="D437" s="10" t="s">
        <v>13</v>
      </c>
      <c r="E437" s="175" t="s">
        <v>743</v>
      </c>
      <c r="F437" s="16">
        <v>257085352</v>
      </c>
      <c r="G437" s="16">
        <v>236195436</v>
      </c>
      <c r="H437" s="177">
        <v>246636613</v>
      </c>
      <c r="I437" s="176">
        <v>246639133.66666666</v>
      </c>
    </row>
    <row r="438" spans="1:9" ht="15.75">
      <c r="A438" s="10" t="s">
        <v>1581</v>
      </c>
      <c r="B438" s="175" t="s">
        <v>865</v>
      </c>
      <c r="C438" s="10" t="s">
        <v>866</v>
      </c>
      <c r="D438" s="10" t="s">
        <v>35</v>
      </c>
      <c r="E438" s="175" t="s">
        <v>743</v>
      </c>
      <c r="F438" s="16">
        <v>1267095609</v>
      </c>
      <c r="G438" s="16">
        <v>1254830202</v>
      </c>
      <c r="H438" s="177">
        <v>1249882454</v>
      </c>
      <c r="I438" s="176">
        <v>1257269421.6666667</v>
      </c>
    </row>
    <row r="439" spans="1:9" ht="15.75">
      <c r="A439" s="10" t="s">
        <v>1582</v>
      </c>
      <c r="B439" s="175" t="s">
        <v>867</v>
      </c>
      <c r="C439" s="10" t="s">
        <v>868</v>
      </c>
      <c r="D439" s="10" t="s">
        <v>35</v>
      </c>
      <c r="E439" s="175" t="s">
        <v>743</v>
      </c>
      <c r="F439" s="16">
        <v>354271485</v>
      </c>
      <c r="G439" s="16">
        <v>345010278</v>
      </c>
      <c r="H439" s="177">
        <v>342948799</v>
      </c>
      <c r="I439" s="176">
        <v>347410187.3333333</v>
      </c>
    </row>
    <row r="440" spans="1:9" ht="15.75">
      <c r="A440" s="10" t="s">
        <v>1583</v>
      </c>
      <c r="B440" s="175" t="s">
        <v>869</v>
      </c>
      <c r="C440" s="10" t="s">
        <v>870</v>
      </c>
      <c r="D440" s="10" t="s">
        <v>13</v>
      </c>
      <c r="E440" s="175" t="s">
        <v>743</v>
      </c>
      <c r="F440" s="16">
        <v>6676536785</v>
      </c>
      <c r="G440" s="16">
        <v>6483358589</v>
      </c>
      <c r="H440" s="177">
        <v>6534657795</v>
      </c>
      <c r="I440" s="176">
        <v>6564851056.333333</v>
      </c>
    </row>
    <row r="441" spans="1:9" ht="15.75">
      <c r="A441" s="10" t="s">
        <v>1584</v>
      </c>
      <c r="B441" s="175" t="s">
        <v>871</v>
      </c>
      <c r="C441" s="10" t="s">
        <v>872</v>
      </c>
      <c r="D441" s="10" t="s">
        <v>13</v>
      </c>
      <c r="E441" s="175" t="s">
        <v>743</v>
      </c>
      <c r="F441" s="16">
        <v>3975175523</v>
      </c>
      <c r="G441" s="16">
        <v>3938066839</v>
      </c>
      <c r="H441" s="177">
        <v>3782502144</v>
      </c>
      <c r="I441" s="176">
        <v>3898581502</v>
      </c>
    </row>
    <row r="442" spans="1:9" ht="15.75">
      <c r="A442" s="10" t="s">
        <v>1585</v>
      </c>
      <c r="B442" s="175" t="s">
        <v>873</v>
      </c>
      <c r="C442" s="10" t="s">
        <v>874</v>
      </c>
      <c r="D442" s="10" t="s">
        <v>35</v>
      </c>
      <c r="E442" s="175" t="s">
        <v>743</v>
      </c>
      <c r="F442" s="16">
        <v>199322471</v>
      </c>
      <c r="G442" s="16">
        <v>171414959</v>
      </c>
      <c r="H442" s="177">
        <v>163750402</v>
      </c>
      <c r="I442" s="176">
        <v>178162610.66666666</v>
      </c>
    </row>
    <row r="443" spans="1:9" ht="15.75">
      <c r="A443" s="10" t="s">
        <v>1586</v>
      </c>
      <c r="B443" s="175" t="s">
        <v>875</v>
      </c>
      <c r="C443" s="10" t="s">
        <v>876</v>
      </c>
      <c r="D443" s="10" t="s">
        <v>13</v>
      </c>
      <c r="E443" s="175" t="s">
        <v>743</v>
      </c>
      <c r="F443" s="16">
        <v>7319693042</v>
      </c>
      <c r="G443" s="16">
        <v>7254943039</v>
      </c>
      <c r="H443" s="177">
        <v>7574390298</v>
      </c>
      <c r="I443" s="176">
        <v>7383008793</v>
      </c>
    </row>
    <row r="444" spans="1:9" ht="15.75">
      <c r="A444" s="10" t="s">
        <v>1587</v>
      </c>
      <c r="B444" s="175" t="s">
        <v>877</v>
      </c>
      <c r="C444" s="10" t="s">
        <v>878</v>
      </c>
      <c r="D444" s="10" t="s">
        <v>35</v>
      </c>
      <c r="E444" s="175" t="s">
        <v>743</v>
      </c>
      <c r="F444" s="16">
        <v>2168903562</v>
      </c>
      <c r="G444" s="16">
        <v>2069912683</v>
      </c>
      <c r="H444" s="177">
        <v>1997205625</v>
      </c>
      <c r="I444" s="176">
        <v>2078673956.6666667</v>
      </c>
    </row>
    <row r="445" spans="1:9" ht="15.75">
      <c r="A445" s="10" t="s">
        <v>1588</v>
      </c>
      <c r="B445" s="175" t="s">
        <v>879</v>
      </c>
      <c r="C445" s="10" t="s">
        <v>880</v>
      </c>
      <c r="D445" s="10" t="s">
        <v>13</v>
      </c>
      <c r="E445" s="175" t="s">
        <v>743</v>
      </c>
      <c r="F445" s="16">
        <v>2540391000</v>
      </c>
      <c r="G445" s="16">
        <v>2380863910</v>
      </c>
      <c r="H445" s="177">
        <v>2360739571</v>
      </c>
      <c r="I445" s="176">
        <v>2427331493.6666665</v>
      </c>
    </row>
    <row r="446" spans="1:9" ht="15.75">
      <c r="A446" s="10" t="s">
        <v>1589</v>
      </c>
      <c r="B446" s="175" t="s">
        <v>881</v>
      </c>
      <c r="C446" s="10" t="s">
        <v>882</v>
      </c>
      <c r="D446" s="10" t="s">
        <v>13</v>
      </c>
      <c r="E446" s="175" t="s">
        <v>743</v>
      </c>
      <c r="F446" s="16">
        <v>8241469897</v>
      </c>
      <c r="G446" s="16">
        <v>8177597415</v>
      </c>
      <c r="H446" s="177">
        <v>8253493143</v>
      </c>
      <c r="I446" s="176">
        <v>8224186818.333333</v>
      </c>
    </row>
    <row r="447" spans="1:9" ht="15.75">
      <c r="A447" s="10" t="s">
        <v>1590</v>
      </c>
      <c r="B447" s="175" t="s">
        <v>883</v>
      </c>
      <c r="C447" s="10" t="s">
        <v>884</v>
      </c>
      <c r="D447" s="10" t="s">
        <v>13</v>
      </c>
      <c r="E447" s="175" t="s">
        <v>743</v>
      </c>
      <c r="F447" s="16">
        <v>3712186468</v>
      </c>
      <c r="G447" s="16">
        <v>3567604129</v>
      </c>
      <c r="H447" s="177">
        <v>3606962382</v>
      </c>
      <c r="I447" s="176">
        <v>3628917659.6666665</v>
      </c>
    </row>
    <row r="448" spans="1:9" ht="15.75">
      <c r="A448" s="10" t="s">
        <v>1591</v>
      </c>
      <c r="B448" s="175" t="s">
        <v>885</v>
      </c>
      <c r="C448" s="10" t="s">
        <v>886</v>
      </c>
      <c r="D448" s="10" t="s">
        <v>35</v>
      </c>
      <c r="E448" s="175" t="s">
        <v>743</v>
      </c>
      <c r="F448" s="16">
        <v>1591669759</v>
      </c>
      <c r="G448" s="16">
        <v>1054965172</v>
      </c>
      <c r="H448" s="177">
        <v>1269788268</v>
      </c>
      <c r="I448" s="176">
        <v>1305474399.6666667</v>
      </c>
    </row>
    <row r="449" spans="1:9" ht="15.75">
      <c r="A449" s="10" t="s">
        <v>1592</v>
      </c>
      <c r="B449" s="175" t="s">
        <v>887</v>
      </c>
      <c r="C449" s="10" t="s">
        <v>743</v>
      </c>
      <c r="D449" s="10" t="s">
        <v>13</v>
      </c>
      <c r="E449" s="175" t="s">
        <v>743</v>
      </c>
      <c r="F449" s="16">
        <v>1353418453</v>
      </c>
      <c r="G449" s="16">
        <v>1301394409</v>
      </c>
      <c r="H449" s="177">
        <v>1320294685</v>
      </c>
      <c r="I449" s="176">
        <v>1325035849</v>
      </c>
    </row>
    <row r="450" spans="1:9" ht="15.75">
      <c r="A450" s="10" t="s">
        <v>1593</v>
      </c>
      <c r="B450" s="175" t="s">
        <v>888</v>
      </c>
      <c r="C450" s="10" t="s">
        <v>889</v>
      </c>
      <c r="D450" s="10" t="s">
        <v>35</v>
      </c>
      <c r="E450" s="175" t="s">
        <v>743</v>
      </c>
      <c r="F450" s="16">
        <v>250220481</v>
      </c>
      <c r="G450" s="16">
        <v>235080949</v>
      </c>
      <c r="H450" s="177">
        <v>229776194</v>
      </c>
      <c r="I450" s="176">
        <v>238359208</v>
      </c>
    </row>
    <row r="451" spans="1:9" ht="15.75">
      <c r="A451" s="10" t="s">
        <v>1594</v>
      </c>
      <c r="B451" s="175" t="s">
        <v>890</v>
      </c>
      <c r="C451" s="10" t="s">
        <v>891</v>
      </c>
      <c r="D451" s="10" t="s">
        <v>35</v>
      </c>
      <c r="E451" s="175" t="s">
        <v>743</v>
      </c>
      <c r="F451" s="16">
        <v>282554264</v>
      </c>
      <c r="G451" s="16">
        <v>272281908</v>
      </c>
      <c r="H451" s="177">
        <v>275057294</v>
      </c>
      <c r="I451" s="176">
        <v>276631155.3333333</v>
      </c>
    </row>
    <row r="452" spans="1:9" ht="15.75">
      <c r="A452" s="10" t="s">
        <v>1595</v>
      </c>
      <c r="B452" s="175" t="s">
        <v>892</v>
      </c>
      <c r="C452" s="10" t="s">
        <v>893</v>
      </c>
      <c r="D452" s="10" t="s">
        <v>13</v>
      </c>
      <c r="E452" s="175" t="s">
        <v>743</v>
      </c>
      <c r="F452" s="16">
        <v>874280316</v>
      </c>
      <c r="G452" s="16">
        <v>844709820</v>
      </c>
      <c r="H452" s="177">
        <v>830299915</v>
      </c>
      <c r="I452" s="176">
        <v>849763350.3333334</v>
      </c>
    </row>
    <row r="453" spans="1:9" ht="15.75">
      <c r="A453" s="10" t="s">
        <v>1596</v>
      </c>
      <c r="B453" s="175" t="s">
        <v>894</v>
      </c>
      <c r="C453" s="10" t="s">
        <v>895</v>
      </c>
      <c r="D453" s="10" t="s">
        <v>35</v>
      </c>
      <c r="E453" s="175" t="s">
        <v>743</v>
      </c>
      <c r="F453" s="16">
        <v>3306517631</v>
      </c>
      <c r="G453" s="16">
        <v>3248898857</v>
      </c>
      <c r="H453" s="177">
        <v>3282611263</v>
      </c>
      <c r="I453" s="176">
        <v>3279342583.6666665</v>
      </c>
    </row>
    <row r="454" spans="1:9" ht="15.75">
      <c r="A454" s="10" t="s">
        <v>1597</v>
      </c>
      <c r="B454" s="175" t="s">
        <v>896</v>
      </c>
      <c r="C454" s="10" t="s">
        <v>897</v>
      </c>
      <c r="D454" s="10" t="s">
        <v>35</v>
      </c>
      <c r="E454" s="175" t="s">
        <v>743</v>
      </c>
      <c r="F454" s="16">
        <v>2207392122</v>
      </c>
      <c r="G454" s="16">
        <v>2061599297</v>
      </c>
      <c r="H454" s="177">
        <v>2034721671</v>
      </c>
      <c r="I454" s="176">
        <v>2101237696.6666667</v>
      </c>
    </row>
    <row r="455" spans="1:9" ht="15.75">
      <c r="A455" s="10" t="s">
        <v>1598</v>
      </c>
      <c r="B455" s="175" t="s">
        <v>898</v>
      </c>
      <c r="C455" s="10" t="s">
        <v>899</v>
      </c>
      <c r="D455" s="10" t="s">
        <v>35</v>
      </c>
      <c r="E455" s="175" t="s">
        <v>743</v>
      </c>
      <c r="F455" s="16">
        <v>719003924</v>
      </c>
      <c r="G455" s="16">
        <v>655773272</v>
      </c>
      <c r="H455" s="177">
        <v>641388912</v>
      </c>
      <c r="I455" s="176">
        <v>672055369.3333334</v>
      </c>
    </row>
    <row r="456" spans="1:9" ht="15.75">
      <c r="A456" s="10" t="s">
        <v>1599</v>
      </c>
      <c r="B456" s="175" t="s">
        <v>900</v>
      </c>
      <c r="C456" s="10" t="s">
        <v>901</v>
      </c>
      <c r="D456" s="10" t="s">
        <v>35</v>
      </c>
      <c r="E456" s="175" t="s">
        <v>743</v>
      </c>
      <c r="F456" s="16">
        <v>1233030988</v>
      </c>
      <c r="G456" s="16">
        <v>1187837571</v>
      </c>
      <c r="H456" s="177">
        <v>1187272843</v>
      </c>
      <c r="I456" s="176">
        <v>1202713800.6666667</v>
      </c>
    </row>
    <row r="457" spans="1:9" ht="15.75">
      <c r="A457" s="10" t="s">
        <v>1600</v>
      </c>
      <c r="B457" s="175" t="s">
        <v>902</v>
      </c>
      <c r="C457" s="10" t="s">
        <v>903</v>
      </c>
      <c r="D457" s="10" t="s">
        <v>35</v>
      </c>
      <c r="E457" s="175" t="s">
        <v>743</v>
      </c>
      <c r="F457" s="16">
        <v>1261764752</v>
      </c>
      <c r="G457" s="16">
        <v>1242605491</v>
      </c>
      <c r="H457" s="177">
        <v>1203648124</v>
      </c>
      <c r="I457" s="176">
        <v>1236006122.3333333</v>
      </c>
    </row>
    <row r="458" spans="1:9" ht="15.75">
      <c r="A458" s="10" t="s">
        <v>1601</v>
      </c>
      <c r="B458" s="175" t="s">
        <v>904</v>
      </c>
      <c r="C458" s="10" t="s">
        <v>905</v>
      </c>
      <c r="D458" s="10" t="s">
        <v>35</v>
      </c>
      <c r="E458" s="175" t="s">
        <v>743</v>
      </c>
      <c r="F458" s="16">
        <v>232484264</v>
      </c>
      <c r="G458" s="16">
        <v>232384686</v>
      </c>
      <c r="H458" s="177">
        <v>226856930</v>
      </c>
      <c r="I458" s="176">
        <v>230575293.33333334</v>
      </c>
    </row>
    <row r="459" spans="1:9" ht="15.75">
      <c r="A459" s="10" t="s">
        <v>1602</v>
      </c>
      <c r="B459" s="175" t="s">
        <v>906</v>
      </c>
      <c r="C459" s="10" t="s">
        <v>907</v>
      </c>
      <c r="D459" s="10" t="s">
        <v>13</v>
      </c>
      <c r="E459" s="175" t="s">
        <v>743</v>
      </c>
      <c r="F459" s="16">
        <v>4219597685</v>
      </c>
      <c r="G459" s="16">
        <v>3982435202</v>
      </c>
      <c r="H459" s="177">
        <v>3923635478</v>
      </c>
      <c r="I459" s="176">
        <v>4041889455</v>
      </c>
    </row>
    <row r="460" spans="1:9" ht="15.75">
      <c r="A460" s="10" t="s">
        <v>1603</v>
      </c>
      <c r="B460" s="175" t="s">
        <v>908</v>
      </c>
      <c r="C460" s="10" t="s">
        <v>909</v>
      </c>
      <c r="D460" s="10" t="s">
        <v>35</v>
      </c>
      <c r="E460" s="175" t="s">
        <v>743</v>
      </c>
      <c r="F460" s="16">
        <v>1646780188</v>
      </c>
      <c r="G460" s="16">
        <v>1660760524</v>
      </c>
      <c r="H460" s="177">
        <v>1642978023</v>
      </c>
      <c r="I460" s="176">
        <v>1650172911.6666667</v>
      </c>
    </row>
    <row r="461" spans="1:9" ht="15.75">
      <c r="A461" s="10" t="s">
        <v>1604</v>
      </c>
      <c r="B461" s="175" t="s">
        <v>910</v>
      </c>
      <c r="C461" s="10" t="s">
        <v>911</v>
      </c>
      <c r="D461" s="10" t="s">
        <v>35</v>
      </c>
      <c r="E461" s="175" t="s">
        <v>743</v>
      </c>
      <c r="F461" s="16">
        <v>451752661</v>
      </c>
      <c r="G461" s="16">
        <v>428035981</v>
      </c>
      <c r="H461" s="177">
        <v>398951416</v>
      </c>
      <c r="I461" s="176">
        <v>426246686</v>
      </c>
    </row>
    <row r="462" spans="1:9" ht="15.75">
      <c r="A462" s="10" t="s">
        <v>1605</v>
      </c>
      <c r="B462" s="175" t="s">
        <v>912</v>
      </c>
      <c r="C462" s="10" t="s">
        <v>913</v>
      </c>
      <c r="D462" s="10" t="s">
        <v>13</v>
      </c>
      <c r="E462" s="175" t="s">
        <v>743</v>
      </c>
      <c r="F462" s="16">
        <v>2363547478</v>
      </c>
      <c r="G462" s="16">
        <v>2247458538</v>
      </c>
      <c r="H462" s="177">
        <v>2206464009</v>
      </c>
      <c r="I462" s="176">
        <v>2272490008.3333335</v>
      </c>
    </row>
    <row r="463" spans="1:9" ht="15.75">
      <c r="A463" s="10" t="s">
        <v>1606</v>
      </c>
      <c r="B463" s="174" t="s">
        <v>914</v>
      </c>
      <c r="C463" s="10" t="s">
        <v>915</v>
      </c>
      <c r="D463" s="10" t="s">
        <v>27</v>
      </c>
      <c r="E463" s="175" t="s">
        <v>915</v>
      </c>
      <c r="F463" s="176">
        <v>47333533723</v>
      </c>
      <c r="G463" s="176">
        <v>46649239235</v>
      </c>
      <c r="H463" s="176">
        <v>45880150930</v>
      </c>
      <c r="I463" s="176">
        <v>46620974629.33333</v>
      </c>
    </row>
    <row r="464" spans="1:9" ht="15.75">
      <c r="A464" s="10" t="s">
        <v>1607</v>
      </c>
      <c r="B464" s="175" t="s">
        <v>916</v>
      </c>
      <c r="C464" s="10" t="s">
        <v>917</v>
      </c>
      <c r="D464" s="10" t="s">
        <v>35</v>
      </c>
      <c r="E464" s="175" t="s">
        <v>915</v>
      </c>
      <c r="F464" s="16">
        <v>820438693</v>
      </c>
      <c r="G464" s="16">
        <v>785981945</v>
      </c>
      <c r="H464" s="177">
        <v>799981973</v>
      </c>
      <c r="I464" s="176">
        <v>802134203.6666666</v>
      </c>
    </row>
    <row r="465" spans="1:9" ht="15.75">
      <c r="A465" s="10" t="s">
        <v>1608</v>
      </c>
      <c r="B465" s="175" t="s">
        <v>918</v>
      </c>
      <c r="C465" s="10" t="s">
        <v>919</v>
      </c>
      <c r="D465" s="10" t="s">
        <v>29</v>
      </c>
      <c r="E465" s="175" t="s">
        <v>915</v>
      </c>
      <c r="F465" s="16">
        <v>9275997716</v>
      </c>
      <c r="G465" s="16">
        <v>9684163291</v>
      </c>
      <c r="H465" s="177">
        <v>9448405229</v>
      </c>
      <c r="I465" s="176">
        <v>9469522078.666666</v>
      </c>
    </row>
    <row r="466" spans="1:9" ht="15.75">
      <c r="A466" s="10" t="s">
        <v>1609</v>
      </c>
      <c r="B466" s="175" t="s">
        <v>920</v>
      </c>
      <c r="C466" s="10" t="s">
        <v>921</v>
      </c>
      <c r="D466" s="10" t="s">
        <v>35</v>
      </c>
      <c r="E466" s="175" t="s">
        <v>915</v>
      </c>
      <c r="F466" s="16">
        <v>582138953</v>
      </c>
      <c r="G466" s="16">
        <v>542662841</v>
      </c>
      <c r="H466" s="177">
        <v>538293732</v>
      </c>
      <c r="I466" s="176">
        <v>554365175.3333334</v>
      </c>
    </row>
    <row r="467" spans="1:9" ht="15.75">
      <c r="A467" s="10" t="s">
        <v>1610</v>
      </c>
      <c r="B467" s="175" t="s">
        <v>922</v>
      </c>
      <c r="C467" s="10" t="s">
        <v>923</v>
      </c>
      <c r="D467" s="10" t="s">
        <v>35</v>
      </c>
      <c r="E467" s="175" t="s">
        <v>915</v>
      </c>
      <c r="F467" s="16">
        <v>2356796204</v>
      </c>
      <c r="G467" s="16">
        <v>2256904410</v>
      </c>
      <c r="H467" s="177">
        <v>2302932392</v>
      </c>
      <c r="I467" s="176">
        <v>2305544335.3333335</v>
      </c>
    </row>
    <row r="468" spans="1:9" ht="15.75">
      <c r="A468" s="10" t="s">
        <v>1611</v>
      </c>
      <c r="B468" s="175" t="s">
        <v>924</v>
      </c>
      <c r="C468" s="10" t="s">
        <v>925</v>
      </c>
      <c r="D468" s="10" t="s">
        <v>13</v>
      </c>
      <c r="E468" s="175" t="s">
        <v>915</v>
      </c>
      <c r="F468" s="16">
        <v>1767670743</v>
      </c>
      <c r="G468" s="16">
        <v>1672460766</v>
      </c>
      <c r="H468" s="177">
        <v>1641115342</v>
      </c>
      <c r="I468" s="176">
        <v>1693748950.3333333</v>
      </c>
    </row>
    <row r="469" spans="1:9" ht="15.75">
      <c r="A469" s="10" t="s">
        <v>1612</v>
      </c>
      <c r="B469" s="175" t="s">
        <v>926</v>
      </c>
      <c r="C469" s="10" t="s">
        <v>927</v>
      </c>
      <c r="D469" s="10" t="s">
        <v>35</v>
      </c>
      <c r="E469" s="175" t="s">
        <v>915</v>
      </c>
      <c r="F469" s="16">
        <v>1329701845</v>
      </c>
      <c r="G469" s="16">
        <v>1289827797</v>
      </c>
      <c r="H469" s="177">
        <v>1300740663</v>
      </c>
      <c r="I469" s="176">
        <v>1306756768.3333333</v>
      </c>
    </row>
    <row r="470" spans="1:9" ht="15.75">
      <c r="A470" s="10" t="s">
        <v>1613</v>
      </c>
      <c r="B470" s="175" t="s">
        <v>928</v>
      </c>
      <c r="C470" s="10" t="s">
        <v>915</v>
      </c>
      <c r="D470" s="10" t="s">
        <v>29</v>
      </c>
      <c r="E470" s="175" t="s">
        <v>915</v>
      </c>
      <c r="F470" s="16">
        <v>3201117014</v>
      </c>
      <c r="G470" s="16">
        <v>3179548171</v>
      </c>
      <c r="H470" s="177">
        <v>3016384615</v>
      </c>
      <c r="I470" s="176">
        <v>3132349933.3333335</v>
      </c>
    </row>
    <row r="471" spans="1:9" ht="15.75">
      <c r="A471" s="10" t="s">
        <v>1614</v>
      </c>
      <c r="B471" s="175" t="s">
        <v>929</v>
      </c>
      <c r="C471" s="10" t="s">
        <v>930</v>
      </c>
      <c r="D471" s="10" t="s">
        <v>29</v>
      </c>
      <c r="E471" s="175" t="s">
        <v>915</v>
      </c>
      <c r="F471" s="16">
        <v>7132711457</v>
      </c>
      <c r="G471" s="16">
        <v>6804064710</v>
      </c>
      <c r="H471" s="177">
        <v>6513703155</v>
      </c>
      <c r="I471" s="176">
        <v>6816826440.666667</v>
      </c>
    </row>
    <row r="472" spans="1:9" ht="15.75">
      <c r="A472" s="10" t="s">
        <v>1615</v>
      </c>
      <c r="B472" s="175" t="s">
        <v>931</v>
      </c>
      <c r="C472" s="10" t="s">
        <v>932</v>
      </c>
      <c r="D472" s="10" t="s">
        <v>35</v>
      </c>
      <c r="E472" s="175" t="s">
        <v>915</v>
      </c>
      <c r="F472" s="16">
        <v>1172870829</v>
      </c>
      <c r="G472" s="16">
        <v>1128512625</v>
      </c>
      <c r="H472" s="177">
        <v>1122288566</v>
      </c>
      <c r="I472" s="176">
        <v>1141224006.6666667</v>
      </c>
    </row>
    <row r="473" spans="1:9" ht="15.75">
      <c r="A473" s="10" t="s">
        <v>1616</v>
      </c>
      <c r="B473" s="175" t="s">
        <v>933</v>
      </c>
      <c r="C473" s="10" t="s">
        <v>934</v>
      </c>
      <c r="D473" s="10" t="s">
        <v>35</v>
      </c>
      <c r="E473" s="175" t="s">
        <v>915</v>
      </c>
      <c r="F473" s="16">
        <v>254189218</v>
      </c>
      <c r="G473" s="16">
        <v>266699523</v>
      </c>
      <c r="H473" s="177">
        <v>263193513</v>
      </c>
      <c r="I473" s="176">
        <v>261360751.33333334</v>
      </c>
    </row>
    <row r="474" spans="1:9" ht="15.75">
      <c r="A474" s="10" t="s">
        <v>1617</v>
      </c>
      <c r="B474" s="175" t="s">
        <v>935</v>
      </c>
      <c r="C474" s="10" t="s">
        <v>936</v>
      </c>
      <c r="D474" s="10" t="s">
        <v>35</v>
      </c>
      <c r="E474" s="175" t="s">
        <v>915</v>
      </c>
      <c r="F474" s="16">
        <v>1667728602</v>
      </c>
      <c r="G474" s="16">
        <v>1629850273</v>
      </c>
      <c r="H474" s="177">
        <v>1629163434</v>
      </c>
      <c r="I474" s="176">
        <v>1642247436.3333333</v>
      </c>
    </row>
    <row r="475" spans="1:9" ht="15.75">
      <c r="A475" s="10" t="s">
        <v>1618</v>
      </c>
      <c r="B475" s="175" t="s">
        <v>937</v>
      </c>
      <c r="C475" s="10" t="s">
        <v>938</v>
      </c>
      <c r="D475" s="10" t="s">
        <v>35</v>
      </c>
      <c r="E475" s="175" t="s">
        <v>915</v>
      </c>
      <c r="F475" s="16">
        <v>2144249932</v>
      </c>
      <c r="G475" s="16">
        <v>2005351625</v>
      </c>
      <c r="H475" s="177">
        <v>2146457679</v>
      </c>
      <c r="I475" s="176">
        <v>2098686412</v>
      </c>
    </row>
    <row r="476" spans="1:9" ht="15.75">
      <c r="A476" s="10" t="s">
        <v>1619</v>
      </c>
      <c r="B476" s="175" t="s">
        <v>939</v>
      </c>
      <c r="C476" s="10" t="s">
        <v>940</v>
      </c>
      <c r="D476" s="10" t="s">
        <v>35</v>
      </c>
      <c r="E476" s="175" t="s">
        <v>915</v>
      </c>
      <c r="F476" s="16">
        <v>1295164931</v>
      </c>
      <c r="G476" s="16">
        <v>1279388940</v>
      </c>
      <c r="H476" s="177">
        <v>1258043041</v>
      </c>
      <c r="I476" s="176">
        <v>1277532304</v>
      </c>
    </row>
    <row r="477" spans="1:9" ht="15.75">
      <c r="A477" s="10" t="s">
        <v>1620</v>
      </c>
      <c r="B477" s="175" t="s">
        <v>941</v>
      </c>
      <c r="C477" s="10" t="s">
        <v>942</v>
      </c>
      <c r="D477" s="10" t="s">
        <v>13</v>
      </c>
      <c r="E477" s="175" t="s">
        <v>915</v>
      </c>
      <c r="F477" s="16">
        <v>9548405149</v>
      </c>
      <c r="G477" s="16">
        <v>9499284328</v>
      </c>
      <c r="H477" s="177">
        <v>9283196499</v>
      </c>
      <c r="I477" s="176">
        <v>9443628658.666666</v>
      </c>
    </row>
    <row r="478" spans="1:9" ht="15.75">
      <c r="A478" s="10" t="s">
        <v>1621</v>
      </c>
      <c r="B478" s="175" t="s">
        <v>943</v>
      </c>
      <c r="C478" s="10" t="s">
        <v>944</v>
      </c>
      <c r="D478" s="10" t="s">
        <v>13</v>
      </c>
      <c r="E478" s="175" t="s">
        <v>915</v>
      </c>
      <c r="F478" s="16">
        <v>3094555172</v>
      </c>
      <c r="G478" s="16">
        <v>2997207598</v>
      </c>
      <c r="H478" s="177">
        <v>2903914454</v>
      </c>
      <c r="I478" s="176">
        <v>2998559074.6666665</v>
      </c>
    </row>
    <row r="479" spans="1:9" ht="15.75">
      <c r="A479" s="10" t="s">
        <v>1622</v>
      </c>
      <c r="B479" s="175" t="s">
        <v>945</v>
      </c>
      <c r="C479" s="10" t="s">
        <v>946</v>
      </c>
      <c r="D479" s="10" t="s">
        <v>35</v>
      </c>
      <c r="E479" s="175" t="s">
        <v>915</v>
      </c>
      <c r="F479" s="16">
        <v>1689797265</v>
      </c>
      <c r="G479" s="16">
        <v>1627330392</v>
      </c>
      <c r="H479" s="177">
        <v>1712336643</v>
      </c>
      <c r="I479" s="176">
        <v>1676488100</v>
      </c>
    </row>
    <row r="480" spans="1:9" ht="15.75">
      <c r="A480" s="10" t="s">
        <v>1623</v>
      </c>
      <c r="B480" s="174" t="s">
        <v>947</v>
      </c>
      <c r="C480" s="10" t="s">
        <v>948</v>
      </c>
      <c r="D480" s="10" t="s">
        <v>27</v>
      </c>
      <c r="E480" s="175" t="s">
        <v>948</v>
      </c>
      <c r="F480" s="176">
        <v>5332488234</v>
      </c>
      <c r="G480" s="176">
        <v>5240465555</v>
      </c>
      <c r="H480" s="176">
        <v>5180811186</v>
      </c>
      <c r="I480" s="176">
        <v>5251254991.666666</v>
      </c>
    </row>
    <row r="481" spans="1:9" ht="15.75">
      <c r="A481" s="10" t="s">
        <v>1624</v>
      </c>
      <c r="B481" s="175" t="s">
        <v>949</v>
      </c>
      <c r="C481" s="10" t="s">
        <v>950</v>
      </c>
      <c r="D481" s="10" t="s">
        <v>13</v>
      </c>
      <c r="E481" s="175" t="s">
        <v>948</v>
      </c>
      <c r="F481" s="16">
        <v>279692679</v>
      </c>
      <c r="G481" s="16">
        <v>292631919</v>
      </c>
      <c r="H481" s="177">
        <v>295930438</v>
      </c>
      <c r="I481" s="176">
        <v>289418345.3333333</v>
      </c>
    </row>
    <row r="482" spans="1:9" ht="15.75">
      <c r="A482" s="10" t="s">
        <v>1625</v>
      </c>
      <c r="B482" s="175" t="s">
        <v>951</v>
      </c>
      <c r="C482" s="10" t="s">
        <v>952</v>
      </c>
      <c r="D482" s="10" t="s">
        <v>35</v>
      </c>
      <c r="E482" s="175" t="s">
        <v>948</v>
      </c>
      <c r="F482" s="16">
        <v>98661957</v>
      </c>
      <c r="G482" s="16">
        <v>105695298</v>
      </c>
      <c r="H482" s="177">
        <v>99417037</v>
      </c>
      <c r="I482" s="176">
        <v>101258097.33333333</v>
      </c>
    </row>
    <row r="483" spans="1:9" ht="15.75">
      <c r="A483" s="10" t="s">
        <v>1626</v>
      </c>
      <c r="B483" s="175" t="s">
        <v>953</v>
      </c>
      <c r="C483" s="10" t="s">
        <v>954</v>
      </c>
      <c r="D483" s="10" t="s">
        <v>13</v>
      </c>
      <c r="E483" s="175" t="s">
        <v>948</v>
      </c>
      <c r="F483" s="16">
        <v>115548344</v>
      </c>
      <c r="G483" s="16">
        <v>106363644</v>
      </c>
      <c r="H483" s="177">
        <v>107780132</v>
      </c>
      <c r="I483" s="176">
        <v>109897373.33333333</v>
      </c>
    </row>
    <row r="484" spans="1:9" ht="15.75">
      <c r="A484" s="10" t="s">
        <v>1627</v>
      </c>
      <c r="B484" s="175" t="s">
        <v>955</v>
      </c>
      <c r="C484" s="10" t="s">
        <v>956</v>
      </c>
      <c r="D484" s="10" t="s">
        <v>13</v>
      </c>
      <c r="E484" s="175" t="s">
        <v>948</v>
      </c>
      <c r="F484" s="16">
        <v>262218964</v>
      </c>
      <c r="G484" s="16">
        <v>299251876</v>
      </c>
      <c r="H484" s="177">
        <v>303851634</v>
      </c>
      <c r="I484" s="176">
        <v>288440824.6666667</v>
      </c>
    </row>
    <row r="485" spans="1:9" ht="15.75">
      <c r="A485" s="10" t="s">
        <v>1628</v>
      </c>
      <c r="B485" s="175" t="s">
        <v>957</v>
      </c>
      <c r="C485" s="10" t="s">
        <v>958</v>
      </c>
      <c r="D485" s="10" t="s">
        <v>13</v>
      </c>
      <c r="E485" s="175" t="s">
        <v>948</v>
      </c>
      <c r="F485" s="16">
        <v>212983607</v>
      </c>
      <c r="G485" s="16">
        <v>201241426</v>
      </c>
      <c r="H485" s="177">
        <v>201448710</v>
      </c>
      <c r="I485" s="176">
        <v>205224581</v>
      </c>
    </row>
    <row r="486" spans="1:9" ht="15.75">
      <c r="A486" s="10" t="s">
        <v>1629</v>
      </c>
      <c r="B486" s="175" t="s">
        <v>959</v>
      </c>
      <c r="C486" s="10" t="s">
        <v>960</v>
      </c>
      <c r="D486" s="10" t="s">
        <v>13</v>
      </c>
      <c r="E486" s="175" t="s">
        <v>948</v>
      </c>
      <c r="F486" s="16">
        <v>233089579</v>
      </c>
      <c r="G486" s="16">
        <v>231772439</v>
      </c>
      <c r="H486" s="177">
        <v>229543683</v>
      </c>
      <c r="I486" s="176">
        <v>231468567</v>
      </c>
    </row>
    <row r="487" spans="1:9" ht="15.75">
      <c r="A487" s="10" t="s">
        <v>1630</v>
      </c>
      <c r="B487" s="175" t="s">
        <v>961</v>
      </c>
      <c r="C487" s="10" t="s">
        <v>962</v>
      </c>
      <c r="D487" s="10" t="s">
        <v>35</v>
      </c>
      <c r="E487" s="175" t="s">
        <v>948</v>
      </c>
      <c r="F487" s="16">
        <v>171651901</v>
      </c>
      <c r="G487" s="16">
        <v>156986553</v>
      </c>
      <c r="H487" s="177">
        <v>151367986</v>
      </c>
      <c r="I487" s="176">
        <v>160002146.66666666</v>
      </c>
    </row>
    <row r="488" spans="1:9" ht="15.75">
      <c r="A488" s="10" t="s">
        <v>1631</v>
      </c>
      <c r="B488" s="175" t="s">
        <v>963</v>
      </c>
      <c r="C488" s="10" t="s">
        <v>964</v>
      </c>
      <c r="D488" s="10" t="s">
        <v>13</v>
      </c>
      <c r="E488" s="175" t="s">
        <v>948</v>
      </c>
      <c r="F488" s="16">
        <v>1183201876</v>
      </c>
      <c r="G488" s="16">
        <v>1122968651</v>
      </c>
      <c r="H488" s="177">
        <v>1073192210</v>
      </c>
      <c r="I488" s="176">
        <v>1126454245.6666667</v>
      </c>
    </row>
    <row r="489" spans="1:9" ht="15.75">
      <c r="A489" s="10" t="s">
        <v>1632</v>
      </c>
      <c r="B489" s="175" t="s">
        <v>965</v>
      </c>
      <c r="C489" s="10" t="s">
        <v>966</v>
      </c>
      <c r="D489" s="10" t="s">
        <v>13</v>
      </c>
      <c r="E489" s="175" t="s">
        <v>948</v>
      </c>
      <c r="F489" s="16">
        <v>452121630</v>
      </c>
      <c r="G489" s="16">
        <v>442331055</v>
      </c>
      <c r="H489" s="177">
        <v>438741632</v>
      </c>
      <c r="I489" s="176">
        <v>444398105.6666667</v>
      </c>
    </row>
    <row r="490" spans="1:9" ht="15.75">
      <c r="A490" s="10" t="s">
        <v>1633</v>
      </c>
      <c r="B490" s="175" t="s">
        <v>967</v>
      </c>
      <c r="C490" s="10" t="s">
        <v>968</v>
      </c>
      <c r="D490" s="10" t="s">
        <v>13</v>
      </c>
      <c r="E490" s="175" t="s">
        <v>948</v>
      </c>
      <c r="F490" s="16">
        <v>638251898</v>
      </c>
      <c r="G490" s="16">
        <v>632291110</v>
      </c>
      <c r="H490" s="177">
        <v>639653391</v>
      </c>
      <c r="I490" s="176">
        <v>636732133</v>
      </c>
    </row>
    <row r="491" spans="1:9" ht="15.75">
      <c r="A491" s="10" t="s">
        <v>1634</v>
      </c>
      <c r="B491" s="175" t="s">
        <v>969</v>
      </c>
      <c r="C491" s="10" t="s">
        <v>970</v>
      </c>
      <c r="D491" s="10" t="s">
        <v>13</v>
      </c>
      <c r="E491" s="175" t="s">
        <v>948</v>
      </c>
      <c r="F491" s="16">
        <v>187302617</v>
      </c>
      <c r="G491" s="16">
        <v>192475821</v>
      </c>
      <c r="H491" s="177">
        <v>192176584</v>
      </c>
      <c r="I491" s="176">
        <v>190651674</v>
      </c>
    </row>
    <row r="492" spans="1:9" ht="15.75">
      <c r="A492" s="10" t="s">
        <v>1635</v>
      </c>
      <c r="B492" s="175" t="s">
        <v>971</v>
      </c>
      <c r="C492" s="10" t="s">
        <v>948</v>
      </c>
      <c r="D492" s="10" t="s">
        <v>29</v>
      </c>
      <c r="E492" s="175" t="s">
        <v>948</v>
      </c>
      <c r="F492" s="16">
        <v>217701080</v>
      </c>
      <c r="G492" s="16">
        <v>211918390</v>
      </c>
      <c r="H492" s="177">
        <v>180565502</v>
      </c>
      <c r="I492" s="176">
        <v>203394990.66666666</v>
      </c>
    </row>
    <row r="493" spans="1:9" ht="15.75">
      <c r="A493" s="10" t="s">
        <v>1636</v>
      </c>
      <c r="B493" s="175" t="s">
        <v>972</v>
      </c>
      <c r="C493" s="10" t="s">
        <v>973</v>
      </c>
      <c r="D493" s="10" t="s">
        <v>13</v>
      </c>
      <c r="E493" s="175" t="s">
        <v>948</v>
      </c>
      <c r="F493" s="16">
        <v>691118170</v>
      </c>
      <c r="G493" s="16">
        <v>672651744</v>
      </c>
      <c r="H493" s="177">
        <v>690729327</v>
      </c>
      <c r="I493" s="176">
        <v>684833080.3333334</v>
      </c>
    </row>
    <row r="494" spans="1:9" ht="15.75">
      <c r="A494" s="10" t="s">
        <v>1637</v>
      </c>
      <c r="B494" s="175" t="s">
        <v>974</v>
      </c>
      <c r="C494" s="10" t="s">
        <v>975</v>
      </c>
      <c r="D494" s="10" t="s">
        <v>13</v>
      </c>
      <c r="E494" s="175" t="s">
        <v>948</v>
      </c>
      <c r="F494" s="16">
        <v>307315104</v>
      </c>
      <c r="G494" s="16">
        <v>297015995</v>
      </c>
      <c r="H494" s="177">
        <v>300951075</v>
      </c>
      <c r="I494" s="176">
        <v>301760724.6666667</v>
      </c>
    </row>
    <row r="495" spans="1:9" ht="15.75">
      <c r="A495" s="10" t="s">
        <v>1638</v>
      </c>
      <c r="B495" s="175" t="s">
        <v>976</v>
      </c>
      <c r="C495" s="10" t="s">
        <v>977</v>
      </c>
      <c r="D495" s="10" t="s">
        <v>35</v>
      </c>
      <c r="E495" s="175" t="s">
        <v>948</v>
      </c>
      <c r="F495" s="16">
        <v>281628828</v>
      </c>
      <c r="G495" s="16">
        <v>274869634</v>
      </c>
      <c r="H495" s="177">
        <v>275461845</v>
      </c>
      <c r="I495" s="176">
        <v>277320102.3333333</v>
      </c>
    </row>
    <row r="496" spans="1:9" ht="15.75">
      <c r="A496" s="10" t="s">
        <v>1639</v>
      </c>
      <c r="B496" s="174" t="s">
        <v>978</v>
      </c>
      <c r="C496" s="10" t="s">
        <v>979</v>
      </c>
      <c r="D496" s="10" t="s">
        <v>27</v>
      </c>
      <c r="E496" s="175" t="s">
        <v>979</v>
      </c>
      <c r="F496" s="176">
        <v>57773475750</v>
      </c>
      <c r="G496" s="176">
        <v>56847494202</v>
      </c>
      <c r="H496" s="176">
        <v>57748736911</v>
      </c>
      <c r="I496" s="176">
        <v>57456568954.33332</v>
      </c>
    </row>
    <row r="497" spans="1:9" ht="15.75">
      <c r="A497" s="10" t="s">
        <v>1640</v>
      </c>
      <c r="B497" s="175" t="s">
        <v>980</v>
      </c>
      <c r="C497" s="10" t="s">
        <v>981</v>
      </c>
      <c r="D497" s="10" t="s">
        <v>13</v>
      </c>
      <c r="E497" s="175" t="s">
        <v>979</v>
      </c>
      <c r="F497" s="16">
        <v>2519188692</v>
      </c>
      <c r="G497" s="16">
        <v>2508768416</v>
      </c>
      <c r="H497" s="177">
        <v>2463552223</v>
      </c>
      <c r="I497" s="176">
        <v>2497169777</v>
      </c>
    </row>
    <row r="498" spans="1:9" ht="15.75">
      <c r="A498" s="10" t="s">
        <v>1641</v>
      </c>
      <c r="B498" s="175" t="s">
        <v>982</v>
      </c>
      <c r="C498" s="10" t="s">
        <v>983</v>
      </c>
      <c r="D498" s="10" t="s">
        <v>13</v>
      </c>
      <c r="E498" s="175" t="s">
        <v>979</v>
      </c>
      <c r="F498" s="16">
        <v>6745571062</v>
      </c>
      <c r="G498" s="16">
        <v>6730668212</v>
      </c>
      <c r="H498" s="177">
        <v>6941900232</v>
      </c>
      <c r="I498" s="176">
        <v>6806046502</v>
      </c>
    </row>
    <row r="499" spans="1:9" ht="15.75">
      <c r="A499" s="10" t="s">
        <v>1642</v>
      </c>
      <c r="B499" s="175" t="s">
        <v>984</v>
      </c>
      <c r="C499" s="10" t="s">
        <v>985</v>
      </c>
      <c r="D499" s="10" t="s">
        <v>35</v>
      </c>
      <c r="E499" s="175" t="s">
        <v>979</v>
      </c>
      <c r="F499" s="16">
        <v>2417122159</v>
      </c>
      <c r="G499" s="16">
        <v>2350738799</v>
      </c>
      <c r="H499" s="177">
        <v>2365838075</v>
      </c>
      <c r="I499" s="176">
        <v>2377899677.6666665</v>
      </c>
    </row>
    <row r="500" spans="1:9" ht="15.75">
      <c r="A500" s="10" t="s">
        <v>1643</v>
      </c>
      <c r="B500" s="175" t="s">
        <v>986</v>
      </c>
      <c r="C500" s="10" t="s">
        <v>987</v>
      </c>
      <c r="D500" s="10" t="s">
        <v>35</v>
      </c>
      <c r="E500" s="175" t="s">
        <v>979</v>
      </c>
      <c r="F500" s="16">
        <v>796674780</v>
      </c>
      <c r="G500" s="16">
        <v>721762931</v>
      </c>
      <c r="H500" s="177">
        <v>727863503</v>
      </c>
      <c r="I500" s="176">
        <v>748767071.3333334</v>
      </c>
    </row>
    <row r="501" spans="1:9" ht="15.75">
      <c r="A501" s="10" t="s">
        <v>1644</v>
      </c>
      <c r="B501" s="175" t="s">
        <v>988</v>
      </c>
      <c r="C501" s="10" t="s">
        <v>989</v>
      </c>
      <c r="D501" s="10" t="s">
        <v>13</v>
      </c>
      <c r="E501" s="175" t="s">
        <v>979</v>
      </c>
      <c r="F501" s="16">
        <v>2881529436</v>
      </c>
      <c r="G501" s="16">
        <v>2879914696</v>
      </c>
      <c r="H501" s="177">
        <v>2952766117</v>
      </c>
      <c r="I501" s="176">
        <v>2904736749.6666665</v>
      </c>
    </row>
    <row r="502" spans="1:9" ht="15.75">
      <c r="A502" s="10" t="s">
        <v>1645</v>
      </c>
      <c r="B502" s="175" t="s">
        <v>990</v>
      </c>
      <c r="C502" s="10" t="s">
        <v>991</v>
      </c>
      <c r="D502" s="10" t="s">
        <v>13</v>
      </c>
      <c r="E502" s="175" t="s">
        <v>979</v>
      </c>
      <c r="F502" s="16">
        <v>8956390052</v>
      </c>
      <c r="G502" s="16">
        <v>8932823322</v>
      </c>
      <c r="H502" s="177">
        <v>9092103800</v>
      </c>
      <c r="I502" s="176">
        <v>8993772391.333334</v>
      </c>
    </row>
    <row r="503" spans="1:9" ht="15.75">
      <c r="A503" s="10" t="s">
        <v>1646</v>
      </c>
      <c r="B503" s="175" t="s">
        <v>992</v>
      </c>
      <c r="C503" s="10" t="s">
        <v>993</v>
      </c>
      <c r="D503" s="10" t="s">
        <v>35</v>
      </c>
      <c r="E503" s="175" t="s">
        <v>979</v>
      </c>
      <c r="F503" s="16">
        <v>448522813</v>
      </c>
      <c r="G503" s="16">
        <v>439857094</v>
      </c>
      <c r="H503" s="177">
        <v>439838935</v>
      </c>
      <c r="I503" s="176">
        <v>442739614</v>
      </c>
    </row>
    <row r="504" spans="1:9" ht="15.75">
      <c r="A504" s="10" t="s">
        <v>1647</v>
      </c>
      <c r="B504" s="175" t="s">
        <v>994</v>
      </c>
      <c r="C504" s="10" t="s">
        <v>485</v>
      </c>
      <c r="D504" s="10" t="s">
        <v>13</v>
      </c>
      <c r="E504" s="175" t="s">
        <v>979</v>
      </c>
      <c r="F504" s="16">
        <v>8894555252</v>
      </c>
      <c r="G504" s="16">
        <v>8803488366</v>
      </c>
      <c r="H504" s="177">
        <v>9030292231</v>
      </c>
      <c r="I504" s="176">
        <v>8909445283</v>
      </c>
    </row>
    <row r="505" spans="1:9" ht="15.75">
      <c r="A505" s="10" t="s">
        <v>1648</v>
      </c>
      <c r="B505" s="175" t="s">
        <v>995</v>
      </c>
      <c r="C505" s="10" t="s">
        <v>996</v>
      </c>
      <c r="D505" s="10" t="s">
        <v>13</v>
      </c>
      <c r="E505" s="175" t="s">
        <v>979</v>
      </c>
      <c r="F505" s="16">
        <v>1476646423</v>
      </c>
      <c r="G505" s="16">
        <v>1375615604</v>
      </c>
      <c r="H505" s="177">
        <v>1402357409</v>
      </c>
      <c r="I505" s="176">
        <v>1418206478.6666667</v>
      </c>
    </row>
    <row r="506" spans="1:9" ht="15.75">
      <c r="A506" s="10" t="s">
        <v>1649</v>
      </c>
      <c r="B506" s="175" t="s">
        <v>997</v>
      </c>
      <c r="C506" s="10" t="s">
        <v>998</v>
      </c>
      <c r="D506" s="10" t="s">
        <v>13</v>
      </c>
      <c r="E506" s="175" t="s">
        <v>979</v>
      </c>
      <c r="F506" s="16">
        <v>6005235562</v>
      </c>
      <c r="G506" s="16">
        <v>5826010654</v>
      </c>
      <c r="H506" s="177">
        <v>5819156856</v>
      </c>
      <c r="I506" s="176">
        <v>5883467690.666667</v>
      </c>
    </row>
    <row r="507" spans="1:9" ht="15.75">
      <c r="A507" s="10" t="s">
        <v>1650</v>
      </c>
      <c r="B507" s="175" t="s">
        <v>999</v>
      </c>
      <c r="C507" s="10" t="s">
        <v>1000</v>
      </c>
      <c r="D507" s="10" t="s">
        <v>35</v>
      </c>
      <c r="E507" s="175" t="s">
        <v>979</v>
      </c>
      <c r="F507" s="16">
        <v>970858963</v>
      </c>
      <c r="G507" s="16">
        <v>912522792</v>
      </c>
      <c r="H507" s="177">
        <v>871267467</v>
      </c>
      <c r="I507" s="176">
        <v>918216407.3333334</v>
      </c>
    </row>
    <row r="508" spans="1:9" ht="15.75">
      <c r="A508" s="10" t="s">
        <v>1651</v>
      </c>
      <c r="B508" s="175" t="s">
        <v>1001</v>
      </c>
      <c r="C508" s="10" t="s">
        <v>733</v>
      </c>
      <c r="D508" s="10" t="s">
        <v>35</v>
      </c>
      <c r="E508" s="175" t="s">
        <v>979</v>
      </c>
      <c r="F508" s="16">
        <v>56342209</v>
      </c>
      <c r="G508" s="16">
        <v>55533152</v>
      </c>
      <c r="H508" s="177">
        <v>53097352</v>
      </c>
      <c r="I508" s="176">
        <v>54990904.333333336</v>
      </c>
    </row>
    <row r="509" spans="1:9" ht="15.75">
      <c r="A509" s="10" t="s">
        <v>1652</v>
      </c>
      <c r="B509" s="175" t="s">
        <v>1002</v>
      </c>
      <c r="C509" s="10" t="s">
        <v>1003</v>
      </c>
      <c r="D509" s="10" t="s">
        <v>13</v>
      </c>
      <c r="E509" s="175" t="s">
        <v>979</v>
      </c>
      <c r="F509" s="16">
        <v>4601611778</v>
      </c>
      <c r="G509" s="16">
        <v>4432094999</v>
      </c>
      <c r="H509" s="177">
        <v>4399395868</v>
      </c>
      <c r="I509" s="176">
        <v>4477700881.666667</v>
      </c>
    </row>
    <row r="510" spans="1:9" ht="15.75">
      <c r="A510" s="10" t="s">
        <v>1653</v>
      </c>
      <c r="B510" s="175" t="s">
        <v>1004</v>
      </c>
      <c r="C510" s="10" t="s">
        <v>1005</v>
      </c>
      <c r="D510" s="10" t="s">
        <v>35</v>
      </c>
      <c r="E510" s="175" t="s">
        <v>979</v>
      </c>
      <c r="F510" s="16">
        <v>1593806498</v>
      </c>
      <c r="G510" s="16">
        <v>1524399473</v>
      </c>
      <c r="H510" s="177">
        <v>1495731460</v>
      </c>
      <c r="I510" s="176">
        <v>1537979143.6666667</v>
      </c>
    </row>
    <row r="511" spans="1:9" ht="15.75">
      <c r="A511" s="10" t="s">
        <v>1654</v>
      </c>
      <c r="B511" s="175" t="s">
        <v>1006</v>
      </c>
      <c r="C511" s="10" t="s">
        <v>1007</v>
      </c>
      <c r="D511" s="10" t="s">
        <v>35</v>
      </c>
      <c r="E511" s="175" t="s">
        <v>979</v>
      </c>
      <c r="F511" s="16">
        <v>734467849</v>
      </c>
      <c r="G511" s="16">
        <v>707840357</v>
      </c>
      <c r="H511" s="177">
        <v>717254747</v>
      </c>
      <c r="I511" s="176">
        <v>719854317.6666666</v>
      </c>
    </row>
    <row r="512" spans="1:9" ht="15.75">
      <c r="A512" s="10" t="s">
        <v>1655</v>
      </c>
      <c r="B512" s="175" t="s">
        <v>1008</v>
      </c>
      <c r="C512" s="10" t="s">
        <v>587</v>
      </c>
      <c r="D512" s="10" t="s">
        <v>35</v>
      </c>
      <c r="E512" s="175" t="s">
        <v>979</v>
      </c>
      <c r="F512" s="16">
        <v>1181227645</v>
      </c>
      <c r="G512" s="16">
        <v>1099435217</v>
      </c>
      <c r="H512" s="177">
        <v>1160731514</v>
      </c>
      <c r="I512" s="176">
        <v>1147131458.6666667</v>
      </c>
    </row>
    <row r="513" spans="1:9" ht="15.75">
      <c r="A513" s="10" t="s">
        <v>1656</v>
      </c>
      <c r="B513" s="175" t="s">
        <v>1009</v>
      </c>
      <c r="C513" s="10" t="s">
        <v>1010</v>
      </c>
      <c r="D513" s="10" t="s">
        <v>35</v>
      </c>
      <c r="E513" s="175" t="s">
        <v>979</v>
      </c>
      <c r="F513" s="16">
        <v>125933840</v>
      </c>
      <c r="G513" s="16">
        <v>127127525</v>
      </c>
      <c r="H513" s="177">
        <v>123019268</v>
      </c>
      <c r="I513" s="176">
        <v>125360211</v>
      </c>
    </row>
    <row r="514" spans="1:9" ht="15.75">
      <c r="A514" s="10" t="s">
        <v>1657</v>
      </c>
      <c r="B514" s="175" t="s">
        <v>1011</v>
      </c>
      <c r="C514" s="10" t="s">
        <v>1012</v>
      </c>
      <c r="D514" s="10" t="s">
        <v>35</v>
      </c>
      <c r="E514" s="175" t="s">
        <v>979</v>
      </c>
      <c r="F514" s="16">
        <v>1228437262</v>
      </c>
      <c r="G514" s="16">
        <v>1183340209</v>
      </c>
      <c r="H514" s="177">
        <v>1199324977</v>
      </c>
      <c r="I514" s="176">
        <v>1203700816</v>
      </c>
    </row>
    <row r="515" spans="1:9" ht="15.75">
      <c r="A515" s="10" t="s">
        <v>1658</v>
      </c>
      <c r="B515" s="175" t="s">
        <v>1013</v>
      </c>
      <c r="C515" s="10" t="s">
        <v>1014</v>
      </c>
      <c r="D515" s="10" t="s">
        <v>35</v>
      </c>
      <c r="E515" s="175" t="s">
        <v>979</v>
      </c>
      <c r="F515" s="16">
        <v>304093582</v>
      </c>
      <c r="G515" s="16">
        <v>303373333</v>
      </c>
      <c r="H515" s="177">
        <v>300301929</v>
      </c>
      <c r="I515" s="176">
        <v>302589614.6666667</v>
      </c>
    </row>
    <row r="516" spans="1:9" ht="15.75">
      <c r="A516" s="10" t="s">
        <v>1659</v>
      </c>
      <c r="B516" s="175" t="s">
        <v>1015</v>
      </c>
      <c r="C516" s="10" t="s">
        <v>1016</v>
      </c>
      <c r="D516" s="10" t="s">
        <v>13</v>
      </c>
      <c r="E516" s="175" t="s">
        <v>979</v>
      </c>
      <c r="F516" s="16">
        <v>4206615789</v>
      </c>
      <c r="G516" s="16">
        <v>4301906065</v>
      </c>
      <c r="H516" s="177">
        <v>4509589200</v>
      </c>
      <c r="I516" s="176">
        <v>4339370351.333333</v>
      </c>
    </row>
    <row r="517" spans="1:9" ht="15.75">
      <c r="A517" s="10" t="s">
        <v>1660</v>
      </c>
      <c r="B517" s="175" t="s">
        <v>1017</v>
      </c>
      <c r="C517" s="10" t="s">
        <v>1018</v>
      </c>
      <c r="D517" s="10" t="s">
        <v>35</v>
      </c>
      <c r="E517" s="175" t="s">
        <v>979</v>
      </c>
      <c r="F517" s="16">
        <v>1628644104</v>
      </c>
      <c r="G517" s="16">
        <v>1630272986</v>
      </c>
      <c r="H517" s="177">
        <v>1683353748</v>
      </c>
      <c r="I517" s="176">
        <v>1647423612.6666667</v>
      </c>
    </row>
    <row r="518" spans="1:9" ht="15.75">
      <c r="A518" s="10" t="s">
        <v>1661</v>
      </c>
      <c r="B518" s="174" t="s">
        <v>1019</v>
      </c>
      <c r="C518" s="10" t="s">
        <v>1020</v>
      </c>
      <c r="D518" s="10" t="s">
        <v>27</v>
      </c>
      <c r="E518" s="175" t="s">
        <v>1020</v>
      </c>
      <c r="F518" s="176">
        <v>18015335533</v>
      </c>
      <c r="G518" s="176">
        <v>17383425897</v>
      </c>
      <c r="H518" s="176">
        <v>17040290078</v>
      </c>
      <c r="I518" s="176">
        <v>17479683836.000004</v>
      </c>
    </row>
    <row r="519" spans="1:9" ht="15.75">
      <c r="A519" s="10" t="s">
        <v>1662</v>
      </c>
      <c r="B519" s="175" t="s">
        <v>1021</v>
      </c>
      <c r="C519" s="10" t="s">
        <v>1022</v>
      </c>
      <c r="D519" s="10" t="s">
        <v>35</v>
      </c>
      <c r="E519" s="175" t="s">
        <v>1020</v>
      </c>
      <c r="F519" s="16">
        <v>76351864</v>
      </c>
      <c r="G519" s="16">
        <v>74490868</v>
      </c>
      <c r="H519" s="177">
        <v>70609980</v>
      </c>
      <c r="I519" s="176">
        <v>73817570.66666667</v>
      </c>
    </row>
    <row r="520" spans="1:9" ht="15.75">
      <c r="A520" s="10" t="s">
        <v>1663</v>
      </c>
      <c r="B520" s="175" t="s">
        <v>1023</v>
      </c>
      <c r="C520" s="10" t="s">
        <v>1022</v>
      </c>
      <c r="D520" s="10" t="s">
        <v>13</v>
      </c>
      <c r="E520" s="175" t="s">
        <v>1020</v>
      </c>
      <c r="F520" s="16">
        <v>722388262</v>
      </c>
      <c r="G520" s="16">
        <v>705776817</v>
      </c>
      <c r="H520" s="177">
        <v>684043938</v>
      </c>
      <c r="I520" s="176">
        <v>704069672.3333334</v>
      </c>
    </row>
    <row r="521" spans="1:9" ht="15.75">
      <c r="A521" s="10" t="s">
        <v>1664</v>
      </c>
      <c r="B521" s="175" t="s">
        <v>1024</v>
      </c>
      <c r="C521" s="10" t="s">
        <v>1025</v>
      </c>
      <c r="D521" s="10" t="s">
        <v>35</v>
      </c>
      <c r="E521" s="175" t="s">
        <v>1020</v>
      </c>
      <c r="F521" s="16">
        <v>146080037</v>
      </c>
      <c r="G521" s="16">
        <v>138242193</v>
      </c>
      <c r="H521" s="177">
        <v>125024715</v>
      </c>
      <c r="I521" s="176">
        <v>136448981.66666666</v>
      </c>
    </row>
    <row r="522" spans="1:9" ht="15.75">
      <c r="A522" s="10" t="s">
        <v>1665</v>
      </c>
      <c r="B522" s="175" t="s">
        <v>1026</v>
      </c>
      <c r="C522" s="10" t="s">
        <v>1027</v>
      </c>
      <c r="D522" s="10" t="s">
        <v>13</v>
      </c>
      <c r="E522" s="175" t="s">
        <v>1020</v>
      </c>
      <c r="F522" s="16">
        <v>1014261495</v>
      </c>
      <c r="G522" s="16">
        <v>982272122</v>
      </c>
      <c r="H522" s="177">
        <v>963464408</v>
      </c>
      <c r="I522" s="176">
        <v>986666008.3333334</v>
      </c>
    </row>
    <row r="523" spans="1:9" ht="15.75">
      <c r="A523" s="10" t="s">
        <v>1666</v>
      </c>
      <c r="B523" s="175" t="s">
        <v>1028</v>
      </c>
      <c r="C523" s="10" t="s">
        <v>1029</v>
      </c>
      <c r="D523" s="10" t="s">
        <v>13</v>
      </c>
      <c r="E523" s="175" t="s">
        <v>1020</v>
      </c>
      <c r="F523" s="16">
        <v>848406708</v>
      </c>
      <c r="G523" s="16">
        <v>839143355</v>
      </c>
      <c r="H523" s="177">
        <v>816543196</v>
      </c>
      <c r="I523" s="176">
        <v>834697753</v>
      </c>
    </row>
    <row r="524" spans="1:9" ht="15.75">
      <c r="A524" s="10" t="s">
        <v>1667</v>
      </c>
      <c r="B524" s="175" t="s">
        <v>1030</v>
      </c>
      <c r="C524" s="10" t="s">
        <v>485</v>
      </c>
      <c r="D524" s="10" t="s">
        <v>35</v>
      </c>
      <c r="E524" s="175" t="s">
        <v>1020</v>
      </c>
      <c r="F524" s="16">
        <v>447232706</v>
      </c>
      <c r="G524" s="16">
        <v>407692717</v>
      </c>
      <c r="H524" s="177">
        <v>415456942</v>
      </c>
      <c r="I524" s="176">
        <v>423460788.3333333</v>
      </c>
    </row>
    <row r="525" spans="1:9" ht="15.75">
      <c r="A525" s="10" t="s">
        <v>1668</v>
      </c>
      <c r="B525" s="175" t="s">
        <v>1031</v>
      </c>
      <c r="C525" s="10" t="s">
        <v>1032</v>
      </c>
      <c r="D525" s="10" t="s">
        <v>13</v>
      </c>
      <c r="E525" s="175" t="s">
        <v>1020</v>
      </c>
      <c r="F525" s="16">
        <v>478071023</v>
      </c>
      <c r="G525" s="16">
        <v>449919393</v>
      </c>
      <c r="H525" s="177">
        <v>441215115</v>
      </c>
      <c r="I525" s="176">
        <v>456401843.6666667</v>
      </c>
    </row>
    <row r="526" spans="1:9" ht="15.75">
      <c r="A526" s="10" t="s">
        <v>1669</v>
      </c>
      <c r="B526" s="175" t="s">
        <v>1033</v>
      </c>
      <c r="C526" s="10" t="s">
        <v>1034</v>
      </c>
      <c r="D526" s="10" t="s">
        <v>13</v>
      </c>
      <c r="E526" s="175" t="s">
        <v>1020</v>
      </c>
      <c r="F526" s="16">
        <v>468610051</v>
      </c>
      <c r="G526" s="16">
        <v>463733658</v>
      </c>
      <c r="H526" s="177">
        <v>464137111</v>
      </c>
      <c r="I526" s="176">
        <v>465493606.6666667</v>
      </c>
    </row>
    <row r="527" spans="1:9" ht="15.75">
      <c r="A527" s="10" t="s">
        <v>1670</v>
      </c>
      <c r="B527" s="175" t="s">
        <v>1035</v>
      </c>
      <c r="C527" s="10" t="s">
        <v>1036</v>
      </c>
      <c r="D527" s="10" t="s">
        <v>35</v>
      </c>
      <c r="E527" s="175" t="s">
        <v>1020</v>
      </c>
      <c r="F527" s="16">
        <v>289294369</v>
      </c>
      <c r="G527" s="16">
        <v>272470873</v>
      </c>
      <c r="H527" s="177">
        <v>268004619</v>
      </c>
      <c r="I527" s="176">
        <v>276589953.6666667</v>
      </c>
    </row>
    <row r="528" spans="1:9" ht="15.75">
      <c r="A528" s="10" t="s">
        <v>1671</v>
      </c>
      <c r="B528" s="175" t="s">
        <v>1037</v>
      </c>
      <c r="C528" s="10" t="s">
        <v>572</v>
      </c>
      <c r="D528" s="10" t="s">
        <v>13</v>
      </c>
      <c r="E528" s="175" t="s">
        <v>1020</v>
      </c>
      <c r="F528" s="16">
        <v>646599173</v>
      </c>
      <c r="G528" s="16">
        <v>608160442</v>
      </c>
      <c r="H528" s="177">
        <v>629522741</v>
      </c>
      <c r="I528" s="176">
        <v>628094118.6666666</v>
      </c>
    </row>
    <row r="529" spans="1:9" ht="15.75">
      <c r="A529" s="10" t="s">
        <v>1672</v>
      </c>
      <c r="B529" s="175" t="s">
        <v>1038</v>
      </c>
      <c r="C529" s="10" t="s">
        <v>1039</v>
      </c>
      <c r="D529" s="10" t="s">
        <v>13</v>
      </c>
      <c r="E529" s="175" t="s">
        <v>1020</v>
      </c>
      <c r="F529" s="16">
        <v>1179466338</v>
      </c>
      <c r="G529" s="16">
        <v>1183152702</v>
      </c>
      <c r="H529" s="177">
        <v>1152889688</v>
      </c>
      <c r="I529" s="176">
        <v>1171836242.6666667</v>
      </c>
    </row>
    <row r="530" spans="1:9" ht="15.75">
      <c r="A530" s="10" t="s">
        <v>1673</v>
      </c>
      <c r="B530" s="175" t="s">
        <v>1040</v>
      </c>
      <c r="C530" s="10" t="s">
        <v>1041</v>
      </c>
      <c r="D530" s="10" t="s">
        <v>35</v>
      </c>
      <c r="E530" s="175" t="s">
        <v>1020</v>
      </c>
      <c r="F530" s="16">
        <v>1692743853</v>
      </c>
      <c r="G530" s="16">
        <v>1650911782</v>
      </c>
      <c r="H530" s="177">
        <v>1601317129</v>
      </c>
      <c r="I530" s="176">
        <v>1648324254.6666667</v>
      </c>
    </row>
    <row r="531" spans="1:9" ht="15.75">
      <c r="A531" s="10" t="s">
        <v>1674</v>
      </c>
      <c r="B531" s="175" t="s">
        <v>1042</v>
      </c>
      <c r="C531" s="10" t="s">
        <v>1043</v>
      </c>
      <c r="D531" s="10" t="s">
        <v>13</v>
      </c>
      <c r="E531" s="175" t="s">
        <v>1020</v>
      </c>
      <c r="F531" s="16">
        <v>371765100</v>
      </c>
      <c r="G531" s="16">
        <v>373757172</v>
      </c>
      <c r="H531" s="177">
        <v>356702592</v>
      </c>
      <c r="I531" s="176">
        <v>367408288</v>
      </c>
    </row>
    <row r="532" spans="1:9" ht="15.75">
      <c r="A532" s="10" t="s">
        <v>1675</v>
      </c>
      <c r="B532" s="175" t="s">
        <v>1044</v>
      </c>
      <c r="C532" s="10" t="s">
        <v>1045</v>
      </c>
      <c r="D532" s="10" t="s">
        <v>13</v>
      </c>
      <c r="E532" s="175" t="s">
        <v>1020</v>
      </c>
      <c r="F532" s="16">
        <v>348744070</v>
      </c>
      <c r="G532" s="16">
        <v>332173610</v>
      </c>
      <c r="H532" s="177">
        <v>319295672</v>
      </c>
      <c r="I532" s="176">
        <v>333404450.6666667</v>
      </c>
    </row>
    <row r="533" spans="1:9" ht="15.75">
      <c r="A533" s="10" t="s">
        <v>1676</v>
      </c>
      <c r="B533" s="175" t="s">
        <v>1046</v>
      </c>
      <c r="C533" s="10" t="s">
        <v>1047</v>
      </c>
      <c r="D533" s="10" t="s">
        <v>53</v>
      </c>
      <c r="E533" s="175" t="s">
        <v>1020</v>
      </c>
      <c r="F533" s="16">
        <v>672911722</v>
      </c>
      <c r="G533" s="16">
        <v>632769593</v>
      </c>
      <c r="H533" s="177">
        <v>623134970</v>
      </c>
      <c r="I533" s="176">
        <v>642938761.6666666</v>
      </c>
    </row>
    <row r="534" spans="1:9" ht="15.75">
      <c r="A534" s="10" t="s">
        <v>1677</v>
      </c>
      <c r="B534" s="175" t="s">
        <v>1048</v>
      </c>
      <c r="C534" s="10" t="s">
        <v>1049</v>
      </c>
      <c r="D534" s="10" t="s">
        <v>35</v>
      </c>
      <c r="E534" s="175" t="s">
        <v>1020</v>
      </c>
      <c r="F534" s="16">
        <v>214882626</v>
      </c>
      <c r="G534" s="16">
        <v>199142025</v>
      </c>
      <c r="H534" s="177">
        <v>193576108</v>
      </c>
      <c r="I534" s="176">
        <v>202533586.33333334</v>
      </c>
    </row>
    <row r="535" spans="1:9" ht="15.75">
      <c r="A535" s="10" t="s">
        <v>1678</v>
      </c>
      <c r="B535" s="175" t="s">
        <v>1050</v>
      </c>
      <c r="C535" s="10" t="s">
        <v>1051</v>
      </c>
      <c r="D535" s="10" t="s">
        <v>13</v>
      </c>
      <c r="E535" s="175" t="s">
        <v>1020</v>
      </c>
      <c r="F535" s="16">
        <v>240435166</v>
      </c>
      <c r="G535" s="16">
        <v>254575477</v>
      </c>
      <c r="H535" s="177">
        <v>251358587</v>
      </c>
      <c r="I535" s="176">
        <v>248789743.33333334</v>
      </c>
    </row>
    <row r="536" spans="1:9" ht="15.75">
      <c r="A536" s="10" t="s">
        <v>1679</v>
      </c>
      <c r="B536" s="175" t="s">
        <v>1052</v>
      </c>
      <c r="C536" s="10" t="s">
        <v>1053</v>
      </c>
      <c r="D536" s="10" t="s">
        <v>13</v>
      </c>
      <c r="E536" s="175" t="s">
        <v>1020</v>
      </c>
      <c r="F536" s="16">
        <v>3311575689</v>
      </c>
      <c r="G536" s="16">
        <v>3156307961</v>
      </c>
      <c r="H536" s="177">
        <v>3126080375</v>
      </c>
      <c r="I536" s="176">
        <v>3197988008.3333335</v>
      </c>
    </row>
    <row r="537" spans="1:9" ht="15.75">
      <c r="A537" s="10" t="s">
        <v>1680</v>
      </c>
      <c r="B537" s="175" t="s">
        <v>1054</v>
      </c>
      <c r="C537" s="10" t="s">
        <v>1055</v>
      </c>
      <c r="D537" s="10" t="s">
        <v>35</v>
      </c>
      <c r="E537" s="175" t="s">
        <v>1020</v>
      </c>
      <c r="F537" s="16">
        <v>350357275</v>
      </c>
      <c r="G537" s="16">
        <v>328394625</v>
      </c>
      <c r="H537" s="177">
        <v>328818324</v>
      </c>
      <c r="I537" s="176">
        <v>335856741.3333333</v>
      </c>
    </row>
    <row r="538" spans="1:9" ht="15.75">
      <c r="A538" s="10" t="s">
        <v>1681</v>
      </c>
      <c r="B538" s="175" t="s">
        <v>1056</v>
      </c>
      <c r="C538" s="10" t="s">
        <v>1057</v>
      </c>
      <c r="D538" s="10" t="s">
        <v>13</v>
      </c>
      <c r="E538" s="175" t="s">
        <v>1020</v>
      </c>
      <c r="F538" s="16">
        <v>469760181</v>
      </c>
      <c r="G538" s="16">
        <v>462047716</v>
      </c>
      <c r="H538" s="177">
        <v>447520049</v>
      </c>
      <c r="I538" s="176">
        <v>459775982</v>
      </c>
    </row>
    <row r="539" spans="1:9" ht="15.75">
      <c r="A539" s="10" t="s">
        <v>1682</v>
      </c>
      <c r="B539" s="175" t="s">
        <v>1058</v>
      </c>
      <c r="C539" s="10" t="s">
        <v>1020</v>
      </c>
      <c r="D539" s="10" t="s">
        <v>35</v>
      </c>
      <c r="E539" s="175" t="s">
        <v>1020</v>
      </c>
      <c r="F539" s="16">
        <v>132839615</v>
      </c>
      <c r="G539" s="16">
        <v>120854210</v>
      </c>
      <c r="H539" s="177">
        <v>122793039</v>
      </c>
      <c r="I539" s="176">
        <v>125495621.33333333</v>
      </c>
    </row>
    <row r="540" spans="1:9" ht="15.75">
      <c r="A540" s="10" t="s">
        <v>1683</v>
      </c>
      <c r="B540" s="175" t="s">
        <v>1059</v>
      </c>
      <c r="C540" s="10" t="s">
        <v>1060</v>
      </c>
      <c r="D540" s="10" t="s">
        <v>13</v>
      </c>
      <c r="E540" s="175" t="s">
        <v>1020</v>
      </c>
      <c r="F540" s="16">
        <v>2674180404</v>
      </c>
      <c r="G540" s="16">
        <v>2568778563</v>
      </c>
      <c r="H540" s="177">
        <v>2443627236</v>
      </c>
      <c r="I540" s="176">
        <v>2562195401</v>
      </c>
    </row>
    <row r="541" spans="1:9" ht="15.75">
      <c r="A541" s="10" t="s">
        <v>1684</v>
      </c>
      <c r="B541" s="175" t="s">
        <v>1061</v>
      </c>
      <c r="C541" s="10" t="s">
        <v>1062</v>
      </c>
      <c r="D541" s="10" t="s">
        <v>13</v>
      </c>
      <c r="E541" s="175" t="s">
        <v>1020</v>
      </c>
      <c r="F541" s="16">
        <v>2448813</v>
      </c>
      <c r="G541" s="16">
        <v>2910616</v>
      </c>
      <c r="H541" s="177">
        <v>2910616</v>
      </c>
      <c r="I541" s="176">
        <v>2756681.6666666665</v>
      </c>
    </row>
    <row r="542" spans="1:9" ht="15.75">
      <c r="A542" s="10" t="s">
        <v>1685</v>
      </c>
      <c r="B542" s="175" t="s">
        <v>1063</v>
      </c>
      <c r="C542" s="10" t="s">
        <v>1064</v>
      </c>
      <c r="D542" s="10" t="s">
        <v>13</v>
      </c>
      <c r="E542" s="175" t="s">
        <v>1020</v>
      </c>
      <c r="F542" s="16">
        <v>1215928993</v>
      </c>
      <c r="G542" s="16">
        <v>1175747407</v>
      </c>
      <c r="H542" s="177">
        <v>1192242928</v>
      </c>
      <c r="I542" s="176">
        <v>1194639776</v>
      </c>
    </row>
    <row r="543" spans="1:9" ht="15.75">
      <c r="A543" s="10" t="s">
        <v>1686</v>
      </c>
      <c r="B543" s="174" t="s">
        <v>1065</v>
      </c>
      <c r="C543" s="10" t="s">
        <v>595</v>
      </c>
      <c r="D543" s="10" t="s">
        <v>27</v>
      </c>
      <c r="E543" s="175" t="s">
        <v>595</v>
      </c>
      <c r="F543" s="176">
        <v>65685566064</v>
      </c>
      <c r="G543" s="176">
        <v>63902627712</v>
      </c>
      <c r="H543" s="176">
        <v>64049353120</v>
      </c>
      <c r="I543" s="176">
        <v>64545848965.33333</v>
      </c>
    </row>
    <row r="544" spans="1:9" ht="15.75">
      <c r="A544" s="10" t="s">
        <v>1687</v>
      </c>
      <c r="B544" s="175" t="s">
        <v>1066</v>
      </c>
      <c r="C544" s="10" t="s">
        <v>1067</v>
      </c>
      <c r="D544" s="10" t="s">
        <v>13</v>
      </c>
      <c r="E544" s="175" t="s">
        <v>595</v>
      </c>
      <c r="F544" s="16">
        <v>3186624789</v>
      </c>
      <c r="G544" s="16">
        <v>3178092791</v>
      </c>
      <c r="H544" s="177">
        <v>3127988857</v>
      </c>
      <c r="I544" s="176">
        <v>3164235479</v>
      </c>
    </row>
    <row r="545" spans="1:9" ht="15.75">
      <c r="A545" s="10" t="s">
        <v>1688</v>
      </c>
      <c r="B545" s="175" t="s">
        <v>1068</v>
      </c>
      <c r="C545" s="10" t="s">
        <v>1069</v>
      </c>
      <c r="D545" s="10" t="s">
        <v>13</v>
      </c>
      <c r="E545" s="175" t="s">
        <v>595</v>
      </c>
      <c r="F545" s="16">
        <v>2410526124</v>
      </c>
      <c r="G545" s="16">
        <v>2350257180</v>
      </c>
      <c r="H545" s="177">
        <v>2365482166</v>
      </c>
      <c r="I545" s="176">
        <v>2375421823.3333335</v>
      </c>
    </row>
    <row r="546" spans="1:9" ht="15.75">
      <c r="A546" s="10" t="s">
        <v>1689</v>
      </c>
      <c r="B546" s="175" t="s">
        <v>1070</v>
      </c>
      <c r="C546" s="10" t="s">
        <v>1071</v>
      </c>
      <c r="D546" s="10" t="s">
        <v>13</v>
      </c>
      <c r="E546" s="175" t="s">
        <v>595</v>
      </c>
      <c r="F546" s="16">
        <v>3961043742</v>
      </c>
      <c r="G546" s="16">
        <v>3756303456</v>
      </c>
      <c r="H546" s="177">
        <v>3821223964</v>
      </c>
      <c r="I546" s="176">
        <v>3846190387.3333335</v>
      </c>
    </row>
    <row r="547" spans="1:9" ht="15.75">
      <c r="A547" s="10" t="s">
        <v>1690</v>
      </c>
      <c r="B547" s="175" t="s">
        <v>1072</v>
      </c>
      <c r="C547" s="10" t="s">
        <v>1073</v>
      </c>
      <c r="D547" s="10" t="s">
        <v>29</v>
      </c>
      <c r="E547" s="175" t="s">
        <v>595</v>
      </c>
      <c r="F547" s="16">
        <v>6735524345</v>
      </c>
      <c r="G547" s="16">
        <v>6453290346</v>
      </c>
      <c r="H547" s="177">
        <v>6806674489</v>
      </c>
      <c r="I547" s="176">
        <v>6665163060</v>
      </c>
    </row>
    <row r="548" spans="1:9" ht="15.75">
      <c r="A548" s="10" t="s">
        <v>1691</v>
      </c>
      <c r="B548" s="175" t="s">
        <v>1074</v>
      </c>
      <c r="C548" s="10" t="s">
        <v>1075</v>
      </c>
      <c r="D548" s="10" t="s">
        <v>35</v>
      </c>
      <c r="E548" s="175" t="s">
        <v>595</v>
      </c>
      <c r="F548" s="16">
        <v>1099514685</v>
      </c>
      <c r="G548" s="16">
        <v>1089294033</v>
      </c>
      <c r="H548" s="177">
        <v>1090682274</v>
      </c>
      <c r="I548" s="176">
        <v>1093163664</v>
      </c>
    </row>
    <row r="549" spans="1:9" ht="15.75">
      <c r="A549" s="10" t="s">
        <v>1692</v>
      </c>
      <c r="B549" s="175" t="s">
        <v>1076</v>
      </c>
      <c r="C549" s="10" t="s">
        <v>1077</v>
      </c>
      <c r="D549" s="10" t="s">
        <v>35</v>
      </c>
      <c r="E549" s="175" t="s">
        <v>595</v>
      </c>
      <c r="F549" s="16">
        <v>650255444</v>
      </c>
      <c r="G549" s="16">
        <v>640537910</v>
      </c>
      <c r="H549" s="177">
        <v>640202328</v>
      </c>
      <c r="I549" s="176">
        <v>643665227.3333334</v>
      </c>
    </row>
    <row r="550" spans="1:9" ht="15.75">
      <c r="A550" s="10" t="s">
        <v>1693</v>
      </c>
      <c r="B550" s="175" t="s">
        <v>1078</v>
      </c>
      <c r="C550" s="10" t="s">
        <v>1079</v>
      </c>
      <c r="D550" s="10" t="s">
        <v>13</v>
      </c>
      <c r="E550" s="175" t="s">
        <v>595</v>
      </c>
      <c r="F550" s="16">
        <v>1715873186</v>
      </c>
      <c r="G550" s="16">
        <v>1669266225</v>
      </c>
      <c r="H550" s="177">
        <v>1614687080</v>
      </c>
      <c r="I550" s="176">
        <v>1666608830.3333333</v>
      </c>
    </row>
    <row r="551" spans="1:9" ht="15.75">
      <c r="A551" s="10" t="s">
        <v>1694</v>
      </c>
      <c r="B551" s="175" t="s">
        <v>1080</v>
      </c>
      <c r="C551" s="10" t="s">
        <v>1081</v>
      </c>
      <c r="D551" s="10" t="s">
        <v>35</v>
      </c>
      <c r="E551" s="175" t="s">
        <v>595</v>
      </c>
      <c r="F551" s="16">
        <v>1546119283</v>
      </c>
      <c r="G551" s="16">
        <v>1366631145</v>
      </c>
      <c r="H551" s="177">
        <v>1423920754</v>
      </c>
      <c r="I551" s="176">
        <v>1445557060.6666667</v>
      </c>
    </row>
    <row r="552" spans="1:9" ht="15.75">
      <c r="A552" s="10" t="s">
        <v>1695</v>
      </c>
      <c r="B552" s="175" t="s">
        <v>1082</v>
      </c>
      <c r="C552" s="10" t="s">
        <v>1083</v>
      </c>
      <c r="D552" s="10" t="s">
        <v>29</v>
      </c>
      <c r="E552" s="175" t="s">
        <v>595</v>
      </c>
      <c r="F552" s="16">
        <v>5381010578</v>
      </c>
      <c r="G552" s="16">
        <v>5189312821</v>
      </c>
      <c r="H552" s="177">
        <v>4827349778</v>
      </c>
      <c r="I552" s="176">
        <v>5132557725.666667</v>
      </c>
    </row>
    <row r="553" spans="1:9" ht="15.75">
      <c r="A553" s="10" t="s">
        <v>1696</v>
      </c>
      <c r="B553" s="175" t="s">
        <v>1084</v>
      </c>
      <c r="C553" s="10" t="s">
        <v>1085</v>
      </c>
      <c r="D553" s="10" t="s">
        <v>35</v>
      </c>
      <c r="E553" s="175" t="s">
        <v>595</v>
      </c>
      <c r="F553" s="16">
        <v>1676931905</v>
      </c>
      <c r="G553" s="16">
        <v>1682191007</v>
      </c>
      <c r="H553" s="177">
        <v>1706743920</v>
      </c>
      <c r="I553" s="176">
        <v>1688622277.3333333</v>
      </c>
    </row>
    <row r="554" spans="1:9" ht="15.75">
      <c r="A554" s="10" t="s">
        <v>1697</v>
      </c>
      <c r="B554" s="175" t="s">
        <v>1086</v>
      </c>
      <c r="C554" s="10" t="s">
        <v>1087</v>
      </c>
      <c r="D554" s="10" t="s">
        <v>35</v>
      </c>
      <c r="E554" s="175" t="s">
        <v>595</v>
      </c>
      <c r="F554" s="16">
        <v>2506232571</v>
      </c>
      <c r="G554" s="16">
        <v>2484955990</v>
      </c>
      <c r="H554" s="177">
        <v>2404471187</v>
      </c>
      <c r="I554" s="176">
        <v>2465219916</v>
      </c>
    </row>
    <row r="555" spans="1:9" ht="15.75">
      <c r="A555" s="10" t="s">
        <v>1698</v>
      </c>
      <c r="B555" s="175" t="s">
        <v>1088</v>
      </c>
      <c r="C555" s="10" t="s">
        <v>1089</v>
      </c>
      <c r="D555" s="10" t="s">
        <v>29</v>
      </c>
      <c r="E555" s="175" t="s">
        <v>595</v>
      </c>
      <c r="F555" s="16">
        <v>2604631634</v>
      </c>
      <c r="G555" s="16">
        <v>2582222453</v>
      </c>
      <c r="H555" s="177">
        <v>2546692440</v>
      </c>
      <c r="I555" s="176">
        <v>2577848842.3333335</v>
      </c>
    </row>
    <row r="556" spans="1:9" ht="15.75">
      <c r="A556" s="10" t="s">
        <v>1699</v>
      </c>
      <c r="B556" s="175" t="s">
        <v>1090</v>
      </c>
      <c r="C556" s="10" t="s">
        <v>1091</v>
      </c>
      <c r="D556" s="10" t="s">
        <v>29</v>
      </c>
      <c r="E556" s="175" t="s">
        <v>595</v>
      </c>
      <c r="F556" s="16">
        <v>2838753154</v>
      </c>
      <c r="G556" s="16">
        <v>2699555894</v>
      </c>
      <c r="H556" s="177">
        <v>2499074452</v>
      </c>
      <c r="I556" s="176">
        <v>2679127833.3333335</v>
      </c>
    </row>
    <row r="557" spans="1:9" ht="15.75">
      <c r="A557" s="10" t="s">
        <v>1700</v>
      </c>
      <c r="B557" s="175" t="s">
        <v>1092</v>
      </c>
      <c r="C557" s="10" t="s">
        <v>1093</v>
      </c>
      <c r="D557" s="10" t="s">
        <v>35</v>
      </c>
      <c r="E557" s="175" t="s">
        <v>595</v>
      </c>
      <c r="F557" s="16">
        <v>1339662732</v>
      </c>
      <c r="G557" s="16">
        <v>1289546032</v>
      </c>
      <c r="H557" s="177">
        <v>1337835971</v>
      </c>
      <c r="I557" s="176">
        <v>1322348245</v>
      </c>
    </row>
    <row r="558" spans="1:9" ht="15.75">
      <c r="A558" s="10" t="s">
        <v>1701</v>
      </c>
      <c r="B558" s="175" t="s">
        <v>1094</v>
      </c>
      <c r="C558" s="10" t="s">
        <v>1095</v>
      </c>
      <c r="D558" s="10" t="s">
        <v>35</v>
      </c>
      <c r="E558" s="175" t="s">
        <v>595</v>
      </c>
      <c r="F558" s="16">
        <v>1062782702</v>
      </c>
      <c r="G558" s="16">
        <v>1019746729</v>
      </c>
      <c r="H558" s="177">
        <v>1031447127</v>
      </c>
      <c r="I558" s="176">
        <v>1037992186</v>
      </c>
    </row>
    <row r="559" spans="1:9" ht="15.75">
      <c r="A559" s="10" t="s">
        <v>1702</v>
      </c>
      <c r="B559" s="175" t="s">
        <v>1096</v>
      </c>
      <c r="C559" s="10" t="s">
        <v>1097</v>
      </c>
      <c r="D559" s="10" t="s">
        <v>13</v>
      </c>
      <c r="E559" s="175" t="s">
        <v>595</v>
      </c>
      <c r="F559" s="16">
        <v>3853410436</v>
      </c>
      <c r="G559" s="16">
        <v>3853684477</v>
      </c>
      <c r="H559" s="177">
        <v>3961275862</v>
      </c>
      <c r="I559" s="176">
        <v>3889456925</v>
      </c>
    </row>
    <row r="560" spans="1:9" ht="15.75">
      <c r="A560" s="10" t="s">
        <v>1703</v>
      </c>
      <c r="B560" s="175" t="s">
        <v>1098</v>
      </c>
      <c r="C560" s="10" t="s">
        <v>280</v>
      </c>
      <c r="D560" s="10" t="s">
        <v>13</v>
      </c>
      <c r="E560" s="175" t="s">
        <v>595</v>
      </c>
      <c r="F560" s="16">
        <v>2694485283</v>
      </c>
      <c r="G560" s="16">
        <v>2502239430</v>
      </c>
      <c r="H560" s="177">
        <v>2477690763</v>
      </c>
      <c r="I560" s="176">
        <v>2558138492</v>
      </c>
    </row>
    <row r="561" spans="1:9" ht="15.75">
      <c r="A561" s="10" t="s">
        <v>1704</v>
      </c>
      <c r="B561" s="175" t="s">
        <v>1099</v>
      </c>
      <c r="C561" s="10" t="s">
        <v>1100</v>
      </c>
      <c r="D561" s="10" t="s">
        <v>29</v>
      </c>
      <c r="E561" s="175" t="s">
        <v>595</v>
      </c>
      <c r="F561" s="16">
        <v>6853657029</v>
      </c>
      <c r="G561" s="16">
        <v>6739408591</v>
      </c>
      <c r="H561" s="177">
        <v>6981540456</v>
      </c>
      <c r="I561" s="176">
        <v>6858202025.333333</v>
      </c>
    </row>
    <row r="562" spans="1:9" ht="15.75">
      <c r="A562" s="10" t="s">
        <v>1705</v>
      </c>
      <c r="B562" s="175" t="s">
        <v>1101</v>
      </c>
      <c r="C562" s="10" t="s">
        <v>595</v>
      </c>
      <c r="D562" s="10" t="s">
        <v>13</v>
      </c>
      <c r="E562" s="175" t="s">
        <v>595</v>
      </c>
      <c r="F562" s="16">
        <v>6378388511</v>
      </c>
      <c r="G562" s="16">
        <v>6088174896</v>
      </c>
      <c r="H562" s="177">
        <v>6022195998</v>
      </c>
      <c r="I562" s="176">
        <v>6162919801.666667</v>
      </c>
    </row>
    <row r="563" spans="1:9" ht="15.75">
      <c r="A563" s="10" t="s">
        <v>1706</v>
      </c>
      <c r="B563" s="175" t="s">
        <v>1102</v>
      </c>
      <c r="C563" s="10" t="s">
        <v>1103</v>
      </c>
      <c r="D563" s="10" t="s">
        <v>13</v>
      </c>
      <c r="E563" s="175" t="s">
        <v>595</v>
      </c>
      <c r="F563" s="16">
        <v>7173604438</v>
      </c>
      <c r="G563" s="16">
        <v>7251382813</v>
      </c>
      <c r="H563" s="177">
        <v>7345639761</v>
      </c>
      <c r="I563" s="176">
        <v>7256875670.666667</v>
      </c>
    </row>
    <row r="564" spans="1:9" ht="15.75">
      <c r="A564" s="10" t="s">
        <v>1707</v>
      </c>
      <c r="B564" s="175" t="s">
        <v>1104</v>
      </c>
      <c r="C564" s="10" t="s">
        <v>1105</v>
      </c>
      <c r="D564" s="10" t="s">
        <v>13</v>
      </c>
      <c r="E564" s="175" t="s">
        <v>595</v>
      </c>
      <c r="F564" s="16">
        <v>16533493</v>
      </c>
      <c r="G564" s="16">
        <v>16533493</v>
      </c>
      <c r="H564" s="177">
        <v>16533493</v>
      </c>
      <c r="I564" s="176">
        <v>16533493</v>
      </c>
    </row>
    <row r="565" spans="1:9" ht="15.75">
      <c r="A565" s="10" t="s">
        <v>1708</v>
      </c>
      <c r="B565" s="174" t="s">
        <v>1106</v>
      </c>
      <c r="C565" s="10" t="s">
        <v>1016</v>
      </c>
      <c r="D565" s="10" t="s">
        <v>27</v>
      </c>
      <c r="E565" s="175" t="s">
        <v>1016</v>
      </c>
      <c r="F565" s="176">
        <v>11288391128</v>
      </c>
      <c r="G565" s="176">
        <v>10661391148</v>
      </c>
      <c r="H565" s="176">
        <v>10639668553</v>
      </c>
      <c r="I565" s="176">
        <v>10863150276.333332</v>
      </c>
    </row>
    <row r="566" spans="1:9" ht="15.75">
      <c r="A566" s="10" t="s">
        <v>1709</v>
      </c>
      <c r="B566" s="179" t="s">
        <v>1107</v>
      </c>
      <c r="C566" s="10" t="s">
        <v>1108</v>
      </c>
      <c r="D566" s="10" t="s">
        <v>13</v>
      </c>
      <c r="E566" s="179" t="s">
        <v>1016</v>
      </c>
      <c r="F566" s="17">
        <v>581853316</v>
      </c>
      <c r="G566" s="17">
        <v>572723098</v>
      </c>
      <c r="H566" s="177">
        <v>579292356</v>
      </c>
      <c r="I566" s="204">
        <v>577956256.6666666</v>
      </c>
    </row>
    <row r="567" spans="1:9" ht="15.75">
      <c r="A567" s="10" t="s">
        <v>1710</v>
      </c>
      <c r="B567" s="175" t="s">
        <v>1109</v>
      </c>
      <c r="C567" s="10" t="s">
        <v>1110</v>
      </c>
      <c r="D567" s="10" t="s">
        <v>35</v>
      </c>
      <c r="E567" s="175" t="s">
        <v>1016</v>
      </c>
      <c r="F567" s="16">
        <v>208361888</v>
      </c>
      <c r="G567" s="16">
        <v>206722423</v>
      </c>
      <c r="H567" s="177">
        <v>197786683</v>
      </c>
      <c r="I567" s="176">
        <v>204290331.33333334</v>
      </c>
    </row>
    <row r="568" spans="1:9" ht="15.75">
      <c r="A568" s="10" t="s">
        <v>1711</v>
      </c>
      <c r="B568" s="175" t="s">
        <v>1111</v>
      </c>
      <c r="C568" s="10" t="s">
        <v>1112</v>
      </c>
      <c r="D568" s="10" t="s">
        <v>13</v>
      </c>
      <c r="E568" s="175" t="s">
        <v>1016</v>
      </c>
      <c r="F568" s="16">
        <v>198120482</v>
      </c>
      <c r="G568" s="16">
        <v>181041969</v>
      </c>
      <c r="H568" s="177">
        <v>173639866</v>
      </c>
      <c r="I568" s="176">
        <v>184267439</v>
      </c>
    </row>
    <row r="569" spans="1:9" ht="15.75">
      <c r="A569" s="10" t="s">
        <v>1712</v>
      </c>
      <c r="B569" s="175" t="s">
        <v>1113</v>
      </c>
      <c r="C569" s="10" t="s">
        <v>1114</v>
      </c>
      <c r="D569" s="10" t="s">
        <v>13</v>
      </c>
      <c r="E569" s="175" t="s">
        <v>1016</v>
      </c>
      <c r="F569" s="16">
        <v>745013704</v>
      </c>
      <c r="G569" s="16">
        <v>710334689</v>
      </c>
      <c r="H569" s="177">
        <v>717806066</v>
      </c>
      <c r="I569" s="176">
        <v>724384819.6666666</v>
      </c>
    </row>
    <row r="570" spans="1:9" ht="15.75">
      <c r="A570" s="10" t="s">
        <v>1713</v>
      </c>
      <c r="B570" s="175" t="s">
        <v>1115</v>
      </c>
      <c r="C570" s="10" t="s">
        <v>485</v>
      </c>
      <c r="D570" s="10" t="s">
        <v>13</v>
      </c>
      <c r="E570" s="175" t="s">
        <v>1016</v>
      </c>
      <c r="F570" s="16">
        <v>400411290</v>
      </c>
      <c r="G570" s="16">
        <v>380925196</v>
      </c>
      <c r="H570" s="177">
        <v>386850197</v>
      </c>
      <c r="I570" s="176">
        <v>389395561</v>
      </c>
    </row>
    <row r="571" spans="1:9" ht="15.75">
      <c r="A571" s="10" t="s">
        <v>1714</v>
      </c>
      <c r="B571" s="175" t="s">
        <v>1116</v>
      </c>
      <c r="C571" s="10" t="s">
        <v>1117</v>
      </c>
      <c r="D571" s="10" t="s">
        <v>13</v>
      </c>
      <c r="E571" s="175" t="s">
        <v>1016</v>
      </c>
      <c r="F571" s="16">
        <v>325533198</v>
      </c>
      <c r="G571" s="16">
        <v>294573631</v>
      </c>
      <c r="H571" s="177">
        <v>290848882</v>
      </c>
      <c r="I571" s="176">
        <v>303651903.6666667</v>
      </c>
    </row>
    <row r="572" spans="1:9" ht="15.75">
      <c r="A572" s="10" t="s">
        <v>1715</v>
      </c>
      <c r="B572" s="175" t="s">
        <v>1118</v>
      </c>
      <c r="C572" s="10" t="s">
        <v>413</v>
      </c>
      <c r="D572" s="10" t="s">
        <v>13</v>
      </c>
      <c r="E572" s="175" t="s">
        <v>1016</v>
      </c>
      <c r="F572" s="16">
        <v>695893891</v>
      </c>
      <c r="G572" s="16">
        <v>663020984</v>
      </c>
      <c r="H572" s="177">
        <v>689696050</v>
      </c>
      <c r="I572" s="176">
        <v>682870308.3333334</v>
      </c>
    </row>
    <row r="573" spans="1:9" ht="15.75">
      <c r="A573" s="10" t="s">
        <v>1716</v>
      </c>
      <c r="B573" s="175" t="s">
        <v>1119</v>
      </c>
      <c r="C573" s="10" t="s">
        <v>1120</v>
      </c>
      <c r="D573" s="10" t="s">
        <v>53</v>
      </c>
      <c r="E573" s="175" t="s">
        <v>1016</v>
      </c>
      <c r="F573" s="16">
        <v>994936441</v>
      </c>
      <c r="G573" s="16">
        <v>952179396</v>
      </c>
      <c r="H573" s="177">
        <v>1022297051</v>
      </c>
      <c r="I573" s="176">
        <v>989804296</v>
      </c>
    </row>
    <row r="574" spans="1:9" ht="15.75">
      <c r="A574" s="10" t="s">
        <v>1717</v>
      </c>
      <c r="B574" s="175" t="s">
        <v>1121</v>
      </c>
      <c r="C574" s="10" t="s">
        <v>1122</v>
      </c>
      <c r="D574" s="10" t="s">
        <v>13</v>
      </c>
      <c r="E574" s="175" t="s">
        <v>1016</v>
      </c>
      <c r="F574" s="16">
        <v>193911406</v>
      </c>
      <c r="G574" s="16">
        <v>184815035</v>
      </c>
      <c r="H574" s="177">
        <v>185329046</v>
      </c>
      <c r="I574" s="176">
        <v>188018495.66666666</v>
      </c>
    </row>
    <row r="575" spans="1:9" ht="15.75">
      <c r="A575" s="10" t="s">
        <v>1718</v>
      </c>
      <c r="B575" s="175" t="s">
        <v>1123</v>
      </c>
      <c r="C575" s="10" t="s">
        <v>1124</v>
      </c>
      <c r="D575" s="10" t="s">
        <v>13</v>
      </c>
      <c r="E575" s="175" t="s">
        <v>1016</v>
      </c>
      <c r="F575" s="16">
        <v>553421390</v>
      </c>
      <c r="G575" s="16">
        <v>520923994</v>
      </c>
      <c r="H575" s="177">
        <v>507588735</v>
      </c>
      <c r="I575" s="176">
        <v>527311373</v>
      </c>
    </row>
    <row r="576" spans="1:9" ht="15.75">
      <c r="A576" s="10" t="s">
        <v>1719</v>
      </c>
      <c r="B576" s="175" t="s">
        <v>1125</v>
      </c>
      <c r="C576" s="10" t="s">
        <v>1126</v>
      </c>
      <c r="D576" s="10" t="s">
        <v>13</v>
      </c>
      <c r="E576" s="175" t="s">
        <v>1016</v>
      </c>
      <c r="F576" s="16">
        <v>239718689</v>
      </c>
      <c r="G576" s="16">
        <v>226765522</v>
      </c>
      <c r="H576" s="177">
        <v>230794945</v>
      </c>
      <c r="I576" s="176">
        <v>232426385.33333334</v>
      </c>
    </row>
    <row r="577" spans="1:9" ht="15.75">
      <c r="A577" s="10" t="s">
        <v>1720</v>
      </c>
      <c r="B577" s="175" t="s">
        <v>1127</v>
      </c>
      <c r="C577" s="10" t="s">
        <v>1128</v>
      </c>
      <c r="D577" s="10" t="s">
        <v>13</v>
      </c>
      <c r="E577" s="175" t="s">
        <v>1016</v>
      </c>
      <c r="F577" s="16">
        <v>607426910</v>
      </c>
      <c r="G577" s="16">
        <v>568372032</v>
      </c>
      <c r="H577" s="177">
        <v>558926083</v>
      </c>
      <c r="I577" s="176">
        <v>578241675</v>
      </c>
    </row>
    <row r="578" spans="1:9" ht="15.75">
      <c r="A578" s="10" t="s">
        <v>1721</v>
      </c>
      <c r="B578" s="175" t="s">
        <v>1129</v>
      </c>
      <c r="C578" s="10" t="s">
        <v>1130</v>
      </c>
      <c r="D578" s="10" t="s">
        <v>13</v>
      </c>
      <c r="E578" s="175" t="s">
        <v>1016</v>
      </c>
      <c r="F578" s="16">
        <v>323157971</v>
      </c>
      <c r="G578" s="16">
        <v>304237156</v>
      </c>
      <c r="H578" s="177">
        <v>299274130</v>
      </c>
      <c r="I578" s="176">
        <v>308889752.3333333</v>
      </c>
    </row>
    <row r="579" spans="1:9" ht="15.75">
      <c r="A579" s="10" t="s">
        <v>1722</v>
      </c>
      <c r="B579" s="175" t="s">
        <v>1131</v>
      </c>
      <c r="C579" s="10" t="s">
        <v>1132</v>
      </c>
      <c r="D579" s="10" t="s">
        <v>13</v>
      </c>
      <c r="E579" s="175" t="s">
        <v>1016</v>
      </c>
      <c r="F579" s="16">
        <v>283395014</v>
      </c>
      <c r="G579" s="16">
        <v>266471444</v>
      </c>
      <c r="H579" s="177">
        <v>257432448</v>
      </c>
      <c r="I579" s="176">
        <v>269099635.3333333</v>
      </c>
    </row>
    <row r="580" spans="1:9" ht="15.75">
      <c r="A580" s="10" t="s">
        <v>1723</v>
      </c>
      <c r="B580" s="175" t="s">
        <v>1133</v>
      </c>
      <c r="C580" s="10" t="s">
        <v>1134</v>
      </c>
      <c r="D580" s="10" t="s">
        <v>13</v>
      </c>
      <c r="E580" s="175" t="s">
        <v>1016</v>
      </c>
      <c r="F580" s="16">
        <v>891364032</v>
      </c>
      <c r="G580" s="16">
        <v>833934183</v>
      </c>
      <c r="H580" s="177">
        <v>820635470</v>
      </c>
      <c r="I580" s="176">
        <v>848644561.6666666</v>
      </c>
    </row>
    <row r="581" spans="1:9" ht="15.75">
      <c r="A581" s="10" t="s">
        <v>1724</v>
      </c>
      <c r="B581" s="175" t="s">
        <v>1135</v>
      </c>
      <c r="C581" s="10" t="s">
        <v>249</v>
      </c>
      <c r="D581" s="10" t="s">
        <v>13</v>
      </c>
      <c r="E581" s="175" t="s">
        <v>1016</v>
      </c>
      <c r="F581" s="16">
        <v>730617455</v>
      </c>
      <c r="G581" s="16">
        <v>674310684</v>
      </c>
      <c r="H581" s="177">
        <v>690375741</v>
      </c>
      <c r="I581" s="176">
        <v>698434626.6666666</v>
      </c>
    </row>
    <row r="582" spans="1:9" ht="15.75">
      <c r="A582" s="10" t="s">
        <v>1725</v>
      </c>
      <c r="B582" s="175" t="s">
        <v>1136</v>
      </c>
      <c r="C582" s="10" t="s">
        <v>1137</v>
      </c>
      <c r="D582" s="10" t="s">
        <v>13</v>
      </c>
      <c r="E582" s="175" t="s">
        <v>1016</v>
      </c>
      <c r="F582" s="16">
        <v>198588338</v>
      </c>
      <c r="G582" s="16">
        <v>186290109</v>
      </c>
      <c r="H582" s="177">
        <v>177574573</v>
      </c>
      <c r="I582" s="176">
        <v>187484340</v>
      </c>
    </row>
    <row r="583" spans="1:9" ht="15.75">
      <c r="A583" s="10" t="s">
        <v>1726</v>
      </c>
      <c r="B583" s="175" t="s">
        <v>1138</v>
      </c>
      <c r="C583" s="10" t="s">
        <v>1139</v>
      </c>
      <c r="D583" s="10" t="s">
        <v>53</v>
      </c>
      <c r="E583" s="175" t="s">
        <v>1016</v>
      </c>
      <c r="F583" s="16">
        <v>925847654</v>
      </c>
      <c r="G583" s="16">
        <v>821174863</v>
      </c>
      <c r="H583" s="177">
        <v>803806762</v>
      </c>
      <c r="I583" s="176">
        <v>850276426.3333334</v>
      </c>
    </row>
    <row r="584" spans="1:9" ht="15.75">
      <c r="A584" s="10" t="s">
        <v>1727</v>
      </c>
      <c r="B584" s="175" t="s">
        <v>1140</v>
      </c>
      <c r="C584" s="10" t="s">
        <v>1141</v>
      </c>
      <c r="D584" s="10" t="s">
        <v>13</v>
      </c>
      <c r="E584" s="175" t="s">
        <v>1016</v>
      </c>
      <c r="F584" s="16">
        <v>377656626</v>
      </c>
      <c r="G584" s="16">
        <v>378644339</v>
      </c>
      <c r="H584" s="177">
        <v>365199717</v>
      </c>
      <c r="I584" s="176">
        <v>373833560.6666667</v>
      </c>
    </row>
    <row r="585" spans="1:9" ht="15.75">
      <c r="A585" s="10" t="s">
        <v>1728</v>
      </c>
      <c r="B585" s="175" t="s">
        <v>1142</v>
      </c>
      <c r="C585" s="10" t="s">
        <v>208</v>
      </c>
      <c r="D585" s="10" t="s">
        <v>35</v>
      </c>
      <c r="E585" s="175" t="s">
        <v>1016</v>
      </c>
      <c r="F585" s="16">
        <v>471072871</v>
      </c>
      <c r="G585" s="16">
        <v>456321286</v>
      </c>
      <c r="H585" s="177">
        <v>439875472</v>
      </c>
      <c r="I585" s="176">
        <v>455756543</v>
      </c>
    </row>
    <row r="586" spans="1:9" ht="15.75">
      <c r="A586" s="10" t="s">
        <v>1729</v>
      </c>
      <c r="B586" s="175" t="s">
        <v>1143</v>
      </c>
      <c r="C586" s="10" t="s">
        <v>208</v>
      </c>
      <c r="D586" s="10" t="s">
        <v>13</v>
      </c>
      <c r="E586" s="175" t="s">
        <v>1016</v>
      </c>
      <c r="F586" s="16">
        <v>780193765</v>
      </c>
      <c r="G586" s="16">
        <v>739143029</v>
      </c>
      <c r="H586" s="177">
        <v>726559272</v>
      </c>
      <c r="I586" s="176">
        <v>748632022</v>
      </c>
    </row>
    <row r="587" spans="1:9" ht="15.75">
      <c r="A587" s="10" t="s">
        <v>1730</v>
      </c>
      <c r="B587" s="180" t="s">
        <v>1144</v>
      </c>
      <c r="C587" s="10" t="s">
        <v>1145</v>
      </c>
      <c r="D587" s="10" t="s">
        <v>13</v>
      </c>
      <c r="E587" s="180" t="s">
        <v>1016</v>
      </c>
      <c r="F587" s="181">
        <v>561894797</v>
      </c>
      <c r="G587" s="181">
        <v>538466086</v>
      </c>
      <c r="H587" s="177">
        <v>518079008</v>
      </c>
      <c r="I587" s="205">
        <v>539479963.6666666</v>
      </c>
    </row>
    <row r="588" spans="1:9" ht="15.75">
      <c r="A588" s="10"/>
      <c r="B588" s="180"/>
      <c r="C588" s="10"/>
      <c r="D588" s="10"/>
      <c r="E588" s="180"/>
      <c r="F588" s="181"/>
      <c r="G588" s="181"/>
      <c r="H588" s="181"/>
      <c r="I588" s="205"/>
    </row>
    <row r="589" spans="1:9" ht="15.75">
      <c r="A589" s="11"/>
      <c r="B589" s="101"/>
      <c r="C589" s="102"/>
      <c r="D589" s="10"/>
      <c r="E589" s="102"/>
      <c r="F589" s="100"/>
      <c r="G589" s="100"/>
      <c r="H589" s="100"/>
      <c r="I589" s="100"/>
    </row>
  </sheetData>
  <sheetProtection password="C7B6" sheet="1"/>
  <mergeCells count="1">
    <mergeCell ref="J1:T1"/>
  </mergeCells>
  <printOptions horizontalCentered="1"/>
  <pageMargins left="0.5" right="0.5" top="0.5" bottom="0.5" header="0.5" footer="0.25"/>
  <pageSetup fitToHeight="1" fitToWidth="1" horizontalDpi="600" verticalDpi="600" orientation="portrait" paperSize="5" scale="10"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showGridLines="0" defaultGridColor="0" zoomScalePageLayoutView="0" colorId="22" workbookViewId="0" topLeftCell="H1">
      <selection activeCell="J7" sqref="J7"/>
    </sheetView>
  </sheetViews>
  <sheetFormatPr defaultColWidth="9.625" defaultRowHeight="15.75"/>
  <cols>
    <col min="1" max="1" width="6.125" style="51" hidden="1" customWidth="1"/>
    <col min="2" max="2" width="6.125" style="111" hidden="1" customWidth="1"/>
    <col min="3" max="7" width="6.125" style="51" hidden="1" customWidth="1"/>
    <col min="8" max="8" width="3.75390625" style="115" customWidth="1"/>
    <col min="9" max="9" width="32.875" style="23" customWidth="1"/>
    <col min="10" max="10" width="17.00390625" style="23" customWidth="1"/>
    <col min="11" max="11" width="6.875" style="23" customWidth="1"/>
    <col min="12" max="13" width="15.75390625" style="23" customWidth="1"/>
    <col min="14" max="16384" width="9.625" style="23" customWidth="1"/>
  </cols>
  <sheetData>
    <row r="1" spans="9:13" ht="20.25">
      <c r="I1" s="229" t="s">
        <v>1931</v>
      </c>
      <c r="J1" s="229"/>
      <c r="K1" s="229"/>
      <c r="L1" s="229"/>
      <c r="M1" s="229"/>
    </row>
    <row r="2" spans="1:12" ht="28.5" customHeight="1">
      <c r="A2" s="9" t="str">
        <f aca="true" ca="1" t="shared" si="0" ref="A2:A12">MID(CELL("filename",A2),FIND("]",CELL("filename",A2))+1,256)</f>
        <v>local school</v>
      </c>
      <c r="B2" s="109">
        <f>ROW()</f>
        <v>2</v>
      </c>
      <c r="C2" s="9" t="str">
        <f>summary!C3</f>
        <v>1026</v>
      </c>
      <c r="D2" s="9" t="str">
        <f>summary!Q8</f>
        <v>2014</v>
      </c>
      <c r="E2" s="9" t="s">
        <v>1849</v>
      </c>
      <c r="F2" s="9" t="s">
        <v>1927</v>
      </c>
      <c r="G2" s="9" t="s">
        <v>1926</v>
      </c>
      <c r="H2" s="146"/>
      <c r="I2" s="23" t="s">
        <v>1932</v>
      </c>
      <c r="K2" s="33"/>
      <c r="L2" s="159" t="s">
        <v>1862</v>
      </c>
    </row>
    <row r="3" spans="1:17" ht="15.75">
      <c r="A3" s="9" t="str">
        <f ca="1" t="shared" si="0"/>
        <v>local school</v>
      </c>
      <c r="B3" s="109">
        <f>ROW()</f>
        <v>3</v>
      </c>
      <c r="C3" s="51" t="str">
        <f>summary!C3</f>
        <v>1026</v>
      </c>
      <c r="D3" s="51" t="str">
        <f>summary!Q8</f>
        <v>2014</v>
      </c>
      <c r="E3" s="9" t="s">
        <v>1849</v>
      </c>
      <c r="F3" s="9" t="s">
        <v>1927</v>
      </c>
      <c r="H3" s="146"/>
      <c r="K3" s="24"/>
      <c r="L3" s="24"/>
      <c r="M3" s="24"/>
      <c r="N3" s="24"/>
      <c r="O3" s="24"/>
      <c r="P3" s="24"/>
      <c r="Q3" s="24"/>
    </row>
    <row r="4" spans="1:17" ht="20.25" customHeight="1">
      <c r="A4" s="9" t="str">
        <f ca="1" t="shared" si="0"/>
        <v>local school</v>
      </c>
      <c r="B4" s="109">
        <f>ROW()</f>
        <v>4</v>
      </c>
      <c r="C4" s="51" t="str">
        <f>summary!C3</f>
        <v>1026</v>
      </c>
      <c r="D4" s="51" t="str">
        <f>summary!Q8</f>
        <v>2014</v>
      </c>
      <c r="E4" s="9" t="s">
        <v>1849</v>
      </c>
      <c r="F4" s="9" t="s">
        <v>1927</v>
      </c>
      <c r="G4" s="49" t="s">
        <v>1850</v>
      </c>
      <c r="H4" s="146">
        <v>1</v>
      </c>
      <c r="I4" s="23" t="s">
        <v>1942</v>
      </c>
      <c r="K4" s="25"/>
      <c r="L4" s="160">
        <v>0</v>
      </c>
      <c r="M4" s="24"/>
      <c r="N4" s="24"/>
      <c r="O4" s="24"/>
      <c r="P4" s="24"/>
      <c r="Q4" s="24"/>
    </row>
    <row r="5" spans="1:17" ht="21.75" customHeight="1">
      <c r="A5" s="9" t="str">
        <f ca="1" t="shared" si="0"/>
        <v>local school</v>
      </c>
      <c r="B5" s="109">
        <f>ROW()</f>
        <v>5</v>
      </c>
      <c r="C5" s="51" t="str">
        <f>summary!C3</f>
        <v>1026</v>
      </c>
      <c r="D5" s="51" t="str">
        <f>summary!Q8</f>
        <v>2014</v>
      </c>
      <c r="E5" s="9" t="s">
        <v>1849</v>
      </c>
      <c r="F5" s="9" t="s">
        <v>1927</v>
      </c>
      <c r="H5" s="146">
        <v>2</v>
      </c>
      <c r="I5" s="23" t="s">
        <v>1759</v>
      </c>
      <c r="K5" s="24"/>
      <c r="L5" s="53"/>
      <c r="M5" s="24"/>
      <c r="N5" s="24"/>
      <c r="O5" s="24"/>
      <c r="P5" s="24"/>
      <c r="Q5" s="24"/>
    </row>
    <row r="6" spans="1:17" ht="15.75">
      <c r="A6" s="9" t="str">
        <f ca="1" t="shared" si="0"/>
        <v>local school</v>
      </c>
      <c r="B6" s="109">
        <f>ROW()</f>
        <v>6</v>
      </c>
      <c r="C6" s="51" t="str">
        <f>summary!C3</f>
        <v>1026</v>
      </c>
      <c r="D6" s="51" t="str">
        <f>summary!Q8</f>
        <v>2014</v>
      </c>
      <c r="E6" s="9" t="s">
        <v>1849</v>
      </c>
      <c r="F6" s="9" t="s">
        <v>1927</v>
      </c>
      <c r="G6" s="51" t="s">
        <v>1851</v>
      </c>
      <c r="H6" s="146"/>
      <c r="I6" s="23" t="s">
        <v>1764</v>
      </c>
      <c r="K6" s="25"/>
      <c r="L6" s="160">
        <v>0</v>
      </c>
      <c r="M6" s="24"/>
      <c r="N6" s="24"/>
      <c r="O6" s="24"/>
      <c r="P6" s="24"/>
      <c r="Q6" s="24"/>
    </row>
    <row r="7" spans="1:17" ht="15.75">
      <c r="A7" s="9" t="str">
        <f ca="1" t="shared" si="0"/>
        <v>local school</v>
      </c>
      <c r="B7" s="109">
        <f>ROW()</f>
        <v>7</v>
      </c>
      <c r="C7" s="51" t="str">
        <f>summary!C3</f>
        <v>1026</v>
      </c>
      <c r="D7" s="51" t="str">
        <f>summary!Q8</f>
        <v>2014</v>
      </c>
      <c r="E7" s="9" t="s">
        <v>1849</v>
      </c>
      <c r="F7" s="9" t="s">
        <v>1927</v>
      </c>
      <c r="G7" s="51" t="s">
        <v>1852</v>
      </c>
      <c r="H7" s="146"/>
      <c r="I7" s="23" t="s">
        <v>1763</v>
      </c>
      <c r="K7" s="25"/>
      <c r="L7" s="160">
        <v>0</v>
      </c>
      <c r="M7" s="24"/>
      <c r="N7" s="24"/>
      <c r="O7" s="24"/>
      <c r="P7" s="24"/>
      <c r="Q7" s="24"/>
    </row>
    <row r="8" spans="1:17" ht="21" customHeight="1">
      <c r="A8" s="9" t="str">
        <f ca="1" t="shared" si="0"/>
        <v>local school</v>
      </c>
      <c r="B8" s="109">
        <f>ROW()</f>
        <v>8</v>
      </c>
      <c r="C8" s="51" t="str">
        <f>summary!C3</f>
        <v>1026</v>
      </c>
      <c r="D8" s="51" t="str">
        <f>summary!Q8</f>
        <v>2014</v>
      </c>
      <c r="E8" s="9" t="s">
        <v>1849</v>
      </c>
      <c r="F8" s="9" t="s">
        <v>1927</v>
      </c>
      <c r="H8" s="146">
        <v>3</v>
      </c>
      <c r="I8" s="23" t="s">
        <v>1943</v>
      </c>
      <c r="K8" s="24"/>
      <c r="L8" s="53"/>
      <c r="M8" s="24"/>
      <c r="N8" s="24"/>
      <c r="O8" s="24"/>
      <c r="P8" s="24"/>
      <c r="Q8" s="24"/>
    </row>
    <row r="9" spans="1:17" ht="15.75">
      <c r="A9" s="9" t="str">
        <f ca="1" t="shared" si="0"/>
        <v>local school</v>
      </c>
      <c r="B9" s="109">
        <f>ROW()</f>
        <v>9</v>
      </c>
      <c r="C9" s="51" t="str">
        <f>summary!C3</f>
        <v>1026</v>
      </c>
      <c r="D9" s="51" t="str">
        <f>summary!Q8</f>
        <v>2014</v>
      </c>
      <c r="E9" s="9" t="s">
        <v>1849</v>
      </c>
      <c r="F9" s="9" t="s">
        <v>1927</v>
      </c>
      <c r="G9" s="51" t="s">
        <v>1853</v>
      </c>
      <c r="H9" s="146"/>
      <c r="I9" s="23" t="s">
        <v>1764</v>
      </c>
      <c r="K9" s="25"/>
      <c r="L9" s="160">
        <v>0</v>
      </c>
      <c r="M9" s="24"/>
      <c r="N9" s="24"/>
      <c r="O9" s="24"/>
      <c r="P9" s="24"/>
      <c r="Q9" s="24"/>
    </row>
    <row r="10" spans="1:17" ht="15.75">
      <c r="A10" s="9" t="str">
        <f ca="1" t="shared" si="0"/>
        <v>local school</v>
      </c>
      <c r="B10" s="109">
        <f>ROW()</f>
        <v>10</v>
      </c>
      <c r="C10" s="51" t="str">
        <f>summary!C3</f>
        <v>1026</v>
      </c>
      <c r="D10" s="51" t="str">
        <f>summary!Q8</f>
        <v>2014</v>
      </c>
      <c r="E10" s="9" t="s">
        <v>1849</v>
      </c>
      <c r="F10" s="9" t="s">
        <v>1927</v>
      </c>
      <c r="G10" s="51" t="s">
        <v>1854</v>
      </c>
      <c r="H10" s="146"/>
      <c r="I10" s="23" t="s">
        <v>1763</v>
      </c>
      <c r="K10" s="25"/>
      <c r="L10" s="160">
        <v>0</v>
      </c>
      <c r="M10" s="24"/>
      <c r="N10" s="24"/>
      <c r="O10" s="24"/>
      <c r="P10" s="24"/>
      <c r="Q10" s="24"/>
    </row>
    <row r="11" spans="1:17" ht="30.75" customHeight="1">
      <c r="A11" s="9" t="str">
        <f ca="1" t="shared" si="0"/>
        <v>local school</v>
      </c>
      <c r="B11" s="109">
        <f>ROW()</f>
        <v>11</v>
      </c>
      <c r="C11" s="51" t="str">
        <f>summary!C3</f>
        <v>1026</v>
      </c>
      <c r="D11" s="51" t="str">
        <f>summary!Q8</f>
        <v>2014</v>
      </c>
      <c r="E11" s="9" t="s">
        <v>1849</v>
      </c>
      <c r="F11" s="9" t="s">
        <v>1927</v>
      </c>
      <c r="G11" s="51" t="s">
        <v>1855</v>
      </c>
      <c r="H11" s="146">
        <v>4</v>
      </c>
      <c r="I11" s="23" t="s">
        <v>1944</v>
      </c>
      <c r="K11" s="25"/>
      <c r="M11" s="86">
        <f>SUM(L4:L10)</f>
        <v>0</v>
      </c>
      <c r="N11" s="24"/>
      <c r="O11" s="24"/>
      <c r="P11" s="24"/>
      <c r="Q11" s="24"/>
    </row>
    <row r="12" spans="1:17" ht="15.75" customHeight="1">
      <c r="A12" s="9" t="str">
        <f ca="1" t="shared" si="0"/>
        <v>local school</v>
      </c>
      <c r="B12" s="109">
        <f>ROW()</f>
        <v>12</v>
      </c>
      <c r="C12" s="51" t="str">
        <f>summary!C3</f>
        <v>1026</v>
      </c>
      <c r="D12" s="51" t="str">
        <f>summary!Q8</f>
        <v>2014</v>
      </c>
      <c r="E12" s="9" t="s">
        <v>1849</v>
      </c>
      <c r="F12" s="9" t="s">
        <v>1927</v>
      </c>
      <c r="H12" s="146"/>
      <c r="K12" s="24"/>
      <c r="L12" s="54"/>
      <c r="N12" s="24"/>
      <c r="O12" s="24"/>
      <c r="P12" s="24"/>
      <c r="Q12" s="24"/>
    </row>
    <row r="13" spans="1:17" ht="15.75">
      <c r="A13" s="9" t="str">
        <f aca="true" ca="1" t="shared" si="1" ref="A13:A31">MID(CELL("filename",A13),FIND("]",CELL("filename",A13))+1,256)</f>
        <v>local school</v>
      </c>
      <c r="B13" s="109">
        <f>ROW()</f>
        <v>13</v>
      </c>
      <c r="C13" s="51" t="str">
        <f>summary!C3</f>
        <v>1026</v>
      </c>
      <c r="D13" s="51" t="str">
        <f>summary!Q8</f>
        <v>2014</v>
      </c>
      <c r="E13" s="9" t="s">
        <v>1849</v>
      </c>
      <c r="F13" s="51" t="s">
        <v>1907</v>
      </c>
      <c r="I13" s="228" t="s">
        <v>1933</v>
      </c>
      <c r="J13" s="228"/>
      <c r="K13" s="228"/>
      <c r="L13" s="228"/>
      <c r="M13" s="228"/>
      <c r="N13" s="24"/>
      <c r="O13" s="24"/>
      <c r="P13" s="24"/>
      <c r="Q13" s="24"/>
    </row>
    <row r="14" spans="1:17" ht="15.75">
      <c r="A14" s="9" t="str">
        <f ca="1" t="shared" si="1"/>
        <v>local school</v>
      </c>
      <c r="B14" s="109">
        <f>ROW()</f>
        <v>14</v>
      </c>
      <c r="C14" s="51" t="str">
        <f>summary!C3</f>
        <v>1026</v>
      </c>
      <c r="D14" s="51" t="str">
        <f>summary!Q8</f>
        <v>2014</v>
      </c>
      <c r="E14" s="9" t="s">
        <v>1849</v>
      </c>
      <c r="F14" s="51" t="s">
        <v>1907</v>
      </c>
      <c r="I14" s="230" t="s">
        <v>1934</v>
      </c>
      <c r="J14" s="230"/>
      <c r="K14" s="230"/>
      <c r="L14" s="230"/>
      <c r="M14" s="230"/>
      <c r="N14" s="24"/>
      <c r="O14" s="24"/>
      <c r="P14" s="24"/>
      <c r="Q14" s="24"/>
    </row>
    <row r="15" spans="1:16" ht="15.75">
      <c r="A15" s="9" t="str">
        <f ca="1" t="shared" si="1"/>
        <v>local school</v>
      </c>
      <c r="B15" s="109">
        <f>ROW()</f>
        <v>15</v>
      </c>
      <c r="C15" s="51" t="str">
        <f>summary!C3</f>
        <v>1026</v>
      </c>
      <c r="D15" s="51" t="str">
        <f>summary!Q8</f>
        <v>2014</v>
      </c>
      <c r="E15" s="9" t="s">
        <v>1849</v>
      </c>
      <c r="F15" s="51" t="s">
        <v>1907</v>
      </c>
      <c r="I15" s="34"/>
      <c r="N15" s="24"/>
      <c r="O15" s="24"/>
      <c r="P15" s="24"/>
    </row>
    <row r="16" spans="1:16" ht="33.75" customHeight="1">
      <c r="A16" s="9" t="str">
        <f ca="1" t="shared" si="1"/>
        <v>local school</v>
      </c>
      <c r="B16" s="109">
        <f>ROW()</f>
        <v>16</v>
      </c>
      <c r="C16" s="51" t="str">
        <f>summary!C3</f>
        <v>1026</v>
      </c>
      <c r="D16" s="51" t="str">
        <f>summary!Q8</f>
        <v>2014</v>
      </c>
      <c r="E16" s="9" t="s">
        <v>1849</v>
      </c>
      <c r="F16" s="51" t="s">
        <v>1907</v>
      </c>
      <c r="G16" s="51" t="s">
        <v>1864</v>
      </c>
      <c r="H16" s="146">
        <v>5</v>
      </c>
      <c r="I16" s="227" t="s">
        <v>1935</v>
      </c>
      <c r="J16" s="227"/>
      <c r="K16" s="227"/>
      <c r="L16" s="160">
        <v>0</v>
      </c>
      <c r="M16" s="38"/>
      <c r="N16" s="24"/>
      <c r="O16" s="24"/>
      <c r="P16" s="24"/>
    </row>
    <row r="17" spans="1:16" ht="15.75">
      <c r="A17" s="9" t="str">
        <f ca="1" t="shared" si="1"/>
        <v>local school</v>
      </c>
      <c r="B17" s="109">
        <f>ROW()</f>
        <v>17</v>
      </c>
      <c r="C17" s="51" t="str">
        <f>summary!C3</f>
        <v>1026</v>
      </c>
      <c r="D17" s="51" t="str">
        <f>summary!Q8</f>
        <v>2014</v>
      </c>
      <c r="E17" s="9" t="s">
        <v>1849</v>
      </c>
      <c r="F17" s="51" t="s">
        <v>1907</v>
      </c>
      <c r="K17" s="24"/>
      <c r="L17" s="38"/>
      <c r="M17" s="38"/>
      <c r="N17" s="24"/>
      <c r="O17" s="24"/>
      <c r="P17" s="24"/>
    </row>
    <row r="18" spans="1:16" ht="39" customHeight="1">
      <c r="A18" s="9" t="str">
        <f ca="1" t="shared" si="1"/>
        <v>local school</v>
      </c>
      <c r="B18" s="109">
        <f>ROW()</f>
        <v>18</v>
      </c>
      <c r="C18" s="51" t="str">
        <f>summary!C3</f>
        <v>1026</v>
      </c>
      <c r="D18" s="51" t="str">
        <f>summary!Q8</f>
        <v>2014</v>
      </c>
      <c r="E18" s="9" t="s">
        <v>1849</v>
      </c>
      <c r="F18" s="51" t="s">
        <v>1907</v>
      </c>
      <c r="G18" s="51" t="s">
        <v>1865</v>
      </c>
      <c r="H18" s="146">
        <v>6</v>
      </c>
      <c r="I18" s="227" t="s">
        <v>1936</v>
      </c>
      <c r="J18" s="227"/>
      <c r="K18" s="227"/>
      <c r="L18" s="160">
        <v>0</v>
      </c>
      <c r="M18" s="38"/>
      <c r="N18" s="24"/>
      <c r="O18" s="24"/>
      <c r="P18" s="24"/>
    </row>
    <row r="19" spans="1:16" ht="15.75">
      <c r="A19" s="9" t="str">
        <f ca="1" t="shared" si="1"/>
        <v>local school</v>
      </c>
      <c r="B19" s="109">
        <f>ROW()</f>
        <v>19</v>
      </c>
      <c r="C19" s="51" t="str">
        <f>summary!C3</f>
        <v>1026</v>
      </c>
      <c r="D19" s="51" t="str">
        <f>summary!Q8</f>
        <v>2014</v>
      </c>
      <c r="E19" s="9" t="s">
        <v>1849</v>
      </c>
      <c r="F19" s="51" t="s">
        <v>1907</v>
      </c>
      <c r="K19" s="24"/>
      <c r="L19" s="38"/>
      <c r="M19" s="38"/>
      <c r="N19" s="24"/>
      <c r="O19" s="24"/>
      <c r="P19" s="24"/>
    </row>
    <row r="20" spans="1:16" ht="54" customHeight="1">
      <c r="A20" s="9" t="str">
        <f ca="1" t="shared" si="1"/>
        <v>local school</v>
      </c>
      <c r="B20" s="109">
        <f>ROW()</f>
        <v>20</v>
      </c>
      <c r="C20" s="51" t="str">
        <f>summary!C3</f>
        <v>1026</v>
      </c>
      <c r="D20" s="51" t="str">
        <f>summary!Q8</f>
        <v>2014</v>
      </c>
      <c r="E20" s="9" t="s">
        <v>1849</v>
      </c>
      <c r="F20" s="51" t="s">
        <v>1907</v>
      </c>
      <c r="G20" s="51" t="s">
        <v>1866</v>
      </c>
      <c r="H20" s="146">
        <v>7</v>
      </c>
      <c r="I20" s="227" t="s">
        <v>1937</v>
      </c>
      <c r="J20" s="227"/>
      <c r="K20" s="227"/>
      <c r="L20" s="160">
        <v>0</v>
      </c>
      <c r="M20" s="38"/>
      <c r="N20" s="24"/>
      <c r="O20" s="24"/>
      <c r="P20" s="24"/>
    </row>
    <row r="21" spans="1:15" ht="15.75">
      <c r="A21" s="9" t="str">
        <f ca="1" t="shared" si="1"/>
        <v>local school</v>
      </c>
      <c r="B21" s="109">
        <f>ROW()</f>
        <v>21</v>
      </c>
      <c r="C21" s="51" t="str">
        <f>summary!C3</f>
        <v>1026</v>
      </c>
      <c r="D21" s="51" t="str">
        <f>summary!Q8</f>
        <v>2014</v>
      </c>
      <c r="E21" s="9" t="s">
        <v>1849</v>
      </c>
      <c r="F21" s="51" t="s">
        <v>1907</v>
      </c>
      <c r="K21" s="24"/>
      <c r="L21" s="38"/>
      <c r="M21" s="38"/>
      <c r="N21" s="24"/>
      <c r="O21" s="24"/>
    </row>
    <row r="22" spans="1:16" ht="15.75">
      <c r="A22" s="9" t="str">
        <f ca="1" t="shared" si="1"/>
        <v>local school</v>
      </c>
      <c r="B22" s="109">
        <f>ROW()</f>
        <v>22</v>
      </c>
      <c r="C22" s="51" t="str">
        <f>summary!C3</f>
        <v>1026</v>
      </c>
      <c r="D22" s="51" t="str">
        <f>summary!Q8</f>
        <v>2014</v>
      </c>
      <c r="E22" s="9" t="s">
        <v>1849</v>
      </c>
      <c r="F22" s="51" t="s">
        <v>1907</v>
      </c>
      <c r="G22" s="51" t="s">
        <v>1867</v>
      </c>
      <c r="H22" s="146">
        <v>8</v>
      </c>
      <c r="I22" s="64" t="s">
        <v>1971</v>
      </c>
      <c r="J22" s="78">
        <f>summary!S30</f>
        <v>499659169</v>
      </c>
      <c r="K22" s="161">
        <v>0</v>
      </c>
      <c r="L22" s="52">
        <f>J22*K22</f>
        <v>0</v>
      </c>
      <c r="M22" s="55"/>
      <c r="N22" s="24"/>
      <c r="O22" s="24"/>
      <c r="P22" s="24"/>
    </row>
    <row r="23" spans="1:16" ht="15.75">
      <c r="A23" s="9" t="str">
        <f ca="1" t="shared" si="1"/>
        <v>local school</v>
      </c>
      <c r="B23" s="109">
        <f>ROW()</f>
        <v>23</v>
      </c>
      <c r="C23" s="51" t="str">
        <f>summary!C3</f>
        <v>1026</v>
      </c>
      <c r="D23" s="51" t="str">
        <f>summary!Q8</f>
        <v>2014</v>
      </c>
      <c r="E23" s="9" t="s">
        <v>1849</v>
      </c>
      <c r="F23" s="51" t="s">
        <v>1907</v>
      </c>
      <c r="I23" s="34" t="s">
        <v>1770</v>
      </c>
      <c r="L23" s="38"/>
      <c r="M23" s="38"/>
      <c r="N23" s="24"/>
      <c r="O23" s="24"/>
      <c r="P23" s="24"/>
    </row>
    <row r="24" spans="1:16" ht="15.75">
      <c r="A24" s="9" t="str">
        <f ca="1" t="shared" si="1"/>
        <v>local school</v>
      </c>
      <c r="B24" s="109">
        <f>ROW()</f>
        <v>24</v>
      </c>
      <c r="C24" s="51" t="str">
        <f>summary!C3</f>
        <v>1026</v>
      </c>
      <c r="D24" s="51" t="str">
        <f>summary!Q8</f>
        <v>2014</v>
      </c>
      <c r="E24" s="9" t="s">
        <v>1849</v>
      </c>
      <c r="F24" s="51" t="s">
        <v>1907</v>
      </c>
      <c r="I24" s="66" t="s">
        <v>1938</v>
      </c>
      <c r="J24" s="65"/>
      <c r="K24" s="35"/>
      <c r="L24" s="38"/>
      <c r="M24" s="38"/>
      <c r="N24" s="24"/>
      <c r="O24" s="24"/>
      <c r="P24" s="24"/>
    </row>
    <row r="25" spans="1:16" ht="15.75">
      <c r="A25" s="9" t="str">
        <f ca="1" t="shared" si="1"/>
        <v>local school</v>
      </c>
      <c r="B25" s="109">
        <f>ROW()</f>
        <v>25</v>
      </c>
      <c r="C25" s="51" t="str">
        <f>summary!C3</f>
        <v>1026</v>
      </c>
      <c r="D25" s="51" t="str">
        <f>summary!Q8</f>
        <v>2014</v>
      </c>
      <c r="E25" s="9" t="s">
        <v>1849</v>
      </c>
      <c r="F25" s="51" t="s">
        <v>1907</v>
      </c>
      <c r="I25" s="66" t="s">
        <v>1939</v>
      </c>
      <c r="J25" s="34"/>
      <c r="L25" s="38"/>
      <c r="M25" s="38"/>
      <c r="N25" s="24"/>
      <c r="O25" s="24"/>
      <c r="P25" s="24"/>
    </row>
    <row r="26" spans="1:16" ht="15.75">
      <c r="A26" s="9" t="str">
        <f ca="1" t="shared" si="1"/>
        <v>local school</v>
      </c>
      <c r="B26" s="109">
        <f>ROW()</f>
        <v>26</v>
      </c>
      <c r="C26" s="51" t="str">
        <f>summary!C3</f>
        <v>1026</v>
      </c>
      <c r="D26" s="51" t="str">
        <f>summary!Q8</f>
        <v>2014</v>
      </c>
      <c r="E26" s="9" t="s">
        <v>1849</v>
      </c>
      <c r="F26" s="51" t="s">
        <v>1907</v>
      </c>
      <c r="I26" s="66" t="s">
        <v>1940</v>
      </c>
      <c r="J26" s="34"/>
      <c r="L26" s="38"/>
      <c r="M26" s="38"/>
      <c r="N26" s="24"/>
      <c r="O26" s="24"/>
      <c r="P26" s="24"/>
    </row>
    <row r="27" spans="1:16" ht="15.75">
      <c r="A27" s="9" t="str">
        <f ca="1" t="shared" si="1"/>
        <v>local school</v>
      </c>
      <c r="B27" s="109">
        <f>ROW()</f>
        <v>27</v>
      </c>
      <c r="C27" s="51" t="str">
        <f>summary!C3</f>
        <v>1026</v>
      </c>
      <c r="D27" s="51" t="str">
        <f>summary!Q8</f>
        <v>2014</v>
      </c>
      <c r="E27" s="9" t="s">
        <v>1849</v>
      </c>
      <c r="F27" s="51" t="s">
        <v>1907</v>
      </c>
      <c r="I27" s="66" t="s">
        <v>1941</v>
      </c>
      <c r="J27" s="34"/>
      <c r="L27" s="38"/>
      <c r="M27" s="38"/>
      <c r="N27" s="24"/>
      <c r="O27" s="24"/>
      <c r="P27" s="24"/>
    </row>
    <row r="28" spans="1:13" ht="15.75">
      <c r="A28" s="9" t="str">
        <f ca="1" t="shared" si="1"/>
        <v>local school</v>
      </c>
      <c r="B28" s="109">
        <f>ROW()</f>
        <v>28</v>
      </c>
      <c r="C28" s="51" t="str">
        <f>summary!C3</f>
        <v>1026</v>
      </c>
      <c r="D28" s="51" t="str">
        <f>summary!Q8</f>
        <v>2014</v>
      </c>
      <c r="E28" s="9" t="s">
        <v>1849</v>
      </c>
      <c r="F28" s="51" t="s">
        <v>1907</v>
      </c>
      <c r="G28" s="51" t="s">
        <v>1868</v>
      </c>
      <c r="L28" s="38"/>
      <c r="M28" s="38"/>
    </row>
    <row r="29" spans="1:13" ht="15.75">
      <c r="A29" s="9" t="str">
        <f ca="1" t="shared" si="1"/>
        <v>local school</v>
      </c>
      <c r="B29" s="109">
        <f>ROW()</f>
        <v>29</v>
      </c>
      <c r="C29" s="51" t="str">
        <f>summary!C3</f>
        <v>1026</v>
      </c>
      <c r="D29" s="51" t="str">
        <f>summary!Q8</f>
        <v>2014</v>
      </c>
      <c r="E29" s="9" t="s">
        <v>1849</v>
      </c>
      <c r="F29" s="51" t="s">
        <v>1907</v>
      </c>
      <c r="H29" s="146">
        <v>9</v>
      </c>
      <c r="I29" s="34" t="s">
        <v>1970</v>
      </c>
      <c r="K29" s="36"/>
      <c r="L29" s="160">
        <v>0</v>
      </c>
      <c r="M29" s="55"/>
    </row>
    <row r="30" spans="1:13" ht="15.75">
      <c r="A30" s="9" t="str">
        <f ca="1" t="shared" si="1"/>
        <v>local school</v>
      </c>
      <c r="B30" s="109">
        <f>ROW()</f>
        <v>30</v>
      </c>
      <c r="C30" s="51" t="str">
        <f>summary!C3</f>
        <v>1026</v>
      </c>
      <c r="D30" s="51" t="str">
        <f>summary!Q8</f>
        <v>2014</v>
      </c>
      <c r="E30" s="9" t="s">
        <v>1849</v>
      </c>
      <c r="F30" s="51" t="s">
        <v>1907</v>
      </c>
      <c r="G30" s="51" t="s">
        <v>1869</v>
      </c>
      <c r="H30" s="146">
        <v>10</v>
      </c>
      <c r="I30" s="34" t="s">
        <v>1894</v>
      </c>
      <c r="K30" s="36"/>
      <c r="L30" s="38"/>
      <c r="M30" s="77">
        <f>SUM(L16:L29)</f>
        <v>0</v>
      </c>
    </row>
    <row r="31" spans="1:13" ht="36" customHeight="1" thickBot="1">
      <c r="A31" s="9" t="str">
        <f ca="1" t="shared" si="1"/>
        <v>local school</v>
      </c>
      <c r="B31" s="109">
        <f>ROW()</f>
        <v>31</v>
      </c>
      <c r="C31" s="51" t="str">
        <f>summary!C3</f>
        <v>1026</v>
      </c>
      <c r="D31" s="51" t="str">
        <f>summary!Q8</f>
        <v>2014</v>
      </c>
      <c r="E31" s="9" t="s">
        <v>1849</v>
      </c>
      <c r="F31" s="51" t="s">
        <v>1907</v>
      </c>
      <c r="G31" s="51" t="s">
        <v>1889</v>
      </c>
      <c r="I31" s="50" t="s">
        <v>1887</v>
      </c>
      <c r="L31" s="55"/>
      <c r="M31" s="87">
        <f>IF(M11&gt;M30,M30*1,M11*1)</f>
        <v>0</v>
      </c>
    </row>
    <row r="32" ht="16.5" thickTop="1">
      <c r="A32" s="51" t="s">
        <v>22</v>
      </c>
    </row>
  </sheetData>
  <sheetProtection password="C7B6" sheet="1"/>
  <mergeCells count="6">
    <mergeCell ref="I18:K18"/>
    <mergeCell ref="I20:K20"/>
    <mergeCell ref="I13:M13"/>
    <mergeCell ref="I1:M1"/>
    <mergeCell ref="I14:M14"/>
    <mergeCell ref="I16:K16"/>
  </mergeCells>
  <dataValidations count="2">
    <dataValidation type="list" allowBlank="1" showInputMessage="1" showErrorMessage="1" sqref="L2">
      <formula1>typeschool</formula1>
    </dataValidation>
    <dataValidation type="list" allowBlank="1" showInputMessage="1" showErrorMessage="1" sqref="K22">
      <formula1>schoolper</formula1>
    </dataValidation>
  </dataValidation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sheetPr codeName="Sheet19">
    <pageSetUpPr fitToPage="1"/>
  </sheetPr>
  <dimension ref="A1:X63"/>
  <sheetViews>
    <sheetView showGridLines="0" defaultGridColor="0" zoomScalePageLayoutView="0" colorId="22" workbookViewId="0" topLeftCell="H1">
      <selection activeCell="M5" sqref="M5"/>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6.25390625" style="23" customWidth="1"/>
    <col min="11" max="11" width="7.75390625" style="23" customWidth="1"/>
    <col min="12" max="14" width="15.75390625" style="23" customWidth="1"/>
    <col min="15" max="16384" width="9.625" style="23" customWidth="1"/>
  </cols>
  <sheetData>
    <row r="1" spans="8:14" ht="20.25">
      <c r="H1" s="146" t="s">
        <v>22</v>
      </c>
      <c r="I1" s="229" t="s">
        <v>2020</v>
      </c>
      <c r="J1" s="229"/>
      <c r="K1" s="229"/>
      <c r="L1" s="229"/>
      <c r="M1" s="229"/>
      <c r="N1" s="229"/>
    </row>
    <row r="2" spans="1:24" ht="15.75">
      <c r="A2" s="109" t="str">
        <f aca="true" ca="1" t="shared" si="0" ref="A2:A33">MID(CELL("filename",A2),FIND("]",CELL("filename",A2))+1,256)</f>
        <v>regional school 1</v>
      </c>
      <c r="B2" s="109">
        <f>ROW()</f>
        <v>2</v>
      </c>
      <c r="C2" s="111" t="str">
        <f>summary!C3</f>
        <v>1026</v>
      </c>
      <c r="D2" s="111" t="str">
        <f>summary!Q8</f>
        <v>2014</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1</v>
      </c>
      <c r="B3" s="109">
        <f>ROW()</f>
        <v>3</v>
      </c>
      <c r="C3" s="111">
        <f>summary!C1</f>
        <v>0</v>
      </c>
      <c r="D3" s="111">
        <f>summary!Q7</f>
        <v>0</v>
      </c>
      <c r="E3" s="9" t="s">
        <v>1849</v>
      </c>
      <c r="F3" s="9" t="s">
        <v>1906</v>
      </c>
      <c r="G3" s="49" t="s">
        <v>1850</v>
      </c>
      <c r="H3" s="146">
        <v>1</v>
      </c>
      <c r="I3" s="23" t="s">
        <v>1890</v>
      </c>
      <c r="K3" s="25"/>
      <c r="M3" s="160"/>
      <c r="N3" s="24"/>
      <c r="O3" s="24"/>
      <c r="P3" s="24"/>
      <c r="Q3" s="24"/>
      <c r="R3" s="24"/>
      <c r="S3" s="24"/>
      <c r="T3" s="24"/>
      <c r="U3" s="24"/>
      <c r="V3" s="24"/>
      <c r="W3" s="24"/>
      <c r="X3" s="24"/>
    </row>
    <row r="4" spans="1:24" ht="15.75">
      <c r="A4" s="109" t="str">
        <f ca="1" t="shared" si="0"/>
        <v>regional school 1</v>
      </c>
      <c r="B4" s="109">
        <f>ROW()</f>
        <v>4</v>
      </c>
      <c r="C4" s="111" t="str">
        <f>summary!C3</f>
        <v>1026</v>
      </c>
      <c r="D4" s="111" t="str">
        <f>summary!Q8</f>
        <v>2014</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1</v>
      </c>
      <c r="B5" s="109">
        <f>ROW()</f>
        <v>5</v>
      </c>
      <c r="C5" s="111" t="str">
        <f>summary!C3</f>
        <v>1026</v>
      </c>
      <c r="D5" s="111" t="str">
        <f>summary!Q8</f>
        <v>2014</v>
      </c>
      <c r="E5" s="9" t="s">
        <v>1849</v>
      </c>
      <c r="F5" s="9" t="s">
        <v>1906</v>
      </c>
      <c r="G5" s="51" t="s">
        <v>1856</v>
      </c>
      <c r="I5" s="23" t="s">
        <v>1764</v>
      </c>
      <c r="K5" s="25"/>
      <c r="M5" s="160">
        <v>6059304.33</v>
      </c>
      <c r="N5" s="24"/>
      <c r="O5" s="24"/>
      <c r="P5" s="24"/>
      <c r="Q5" s="24"/>
      <c r="R5" s="24"/>
      <c r="S5" s="24"/>
      <c r="T5" s="24"/>
      <c r="U5" s="24"/>
      <c r="V5" s="24"/>
      <c r="W5" s="24"/>
      <c r="X5" s="24"/>
    </row>
    <row r="6" spans="1:24" ht="15.75">
      <c r="A6" s="109" t="str">
        <f ca="1" t="shared" si="0"/>
        <v>regional school 1</v>
      </c>
      <c r="B6" s="109">
        <f>ROW()</f>
        <v>6</v>
      </c>
      <c r="C6" s="111" t="str">
        <f>summary!C3</f>
        <v>1026</v>
      </c>
      <c r="D6" s="111" t="str">
        <f>summary!Q8</f>
        <v>2014</v>
      </c>
      <c r="E6" s="9" t="s">
        <v>1849</v>
      </c>
      <c r="F6" s="9" t="s">
        <v>1906</v>
      </c>
      <c r="G6" s="51" t="s">
        <v>1857</v>
      </c>
      <c r="I6" s="23" t="s">
        <v>1763</v>
      </c>
      <c r="K6" s="25"/>
      <c r="M6" s="160">
        <v>0</v>
      </c>
      <c r="N6" s="24"/>
      <c r="O6" s="24"/>
      <c r="P6" s="24"/>
      <c r="Q6" s="24"/>
      <c r="R6" s="24"/>
      <c r="S6" s="24"/>
      <c r="T6" s="24"/>
      <c r="U6" s="24"/>
      <c r="V6" s="24"/>
      <c r="W6" s="24"/>
      <c r="X6" s="24"/>
    </row>
    <row r="7" spans="1:24" ht="15.75">
      <c r="A7" s="109" t="str">
        <f ca="1" t="shared" si="0"/>
        <v>regional school 1</v>
      </c>
      <c r="B7" s="109">
        <f>ROW()</f>
        <v>7</v>
      </c>
      <c r="C7" s="111" t="str">
        <f>summary!C3</f>
        <v>1026</v>
      </c>
      <c r="D7" s="111" t="str">
        <f>summary!Q8</f>
        <v>2014</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1</v>
      </c>
      <c r="B8" s="109">
        <f>ROW()</f>
        <v>8</v>
      </c>
      <c r="C8" s="111" t="str">
        <f>summary!C3</f>
        <v>1026</v>
      </c>
      <c r="D8" s="111" t="str">
        <f>summary!Q8</f>
        <v>2014</v>
      </c>
      <c r="E8" s="9" t="s">
        <v>1849</v>
      </c>
      <c r="F8" s="9" t="s">
        <v>1906</v>
      </c>
      <c r="G8" s="51" t="s">
        <v>1858</v>
      </c>
      <c r="I8" s="23" t="s">
        <v>1764</v>
      </c>
      <c r="K8" s="25"/>
      <c r="M8" s="160">
        <v>0</v>
      </c>
      <c r="N8" s="24"/>
      <c r="O8" s="24"/>
      <c r="P8" s="24"/>
      <c r="Q8" s="24"/>
      <c r="R8" s="24"/>
      <c r="S8" s="24"/>
      <c r="T8" s="24"/>
      <c r="U8" s="24"/>
      <c r="V8" s="24"/>
      <c r="W8" s="24"/>
      <c r="X8" s="24"/>
    </row>
    <row r="9" spans="1:24" ht="15.75">
      <c r="A9" s="109" t="str">
        <f ca="1" t="shared" si="0"/>
        <v>regional school 1</v>
      </c>
      <c r="B9" s="109">
        <f>ROW()</f>
        <v>9</v>
      </c>
      <c r="C9" s="111" t="str">
        <f>summary!C3</f>
        <v>1026</v>
      </c>
      <c r="D9" s="111" t="str">
        <f>summary!Q8</f>
        <v>2014</v>
      </c>
      <c r="E9" s="9" t="s">
        <v>1849</v>
      </c>
      <c r="F9" s="9" t="s">
        <v>1906</v>
      </c>
      <c r="G9" s="51" t="s">
        <v>1859</v>
      </c>
      <c r="I9" s="23" t="s">
        <v>1763</v>
      </c>
      <c r="K9" s="25"/>
      <c r="M9" s="160">
        <v>0</v>
      </c>
      <c r="N9" s="24"/>
      <c r="O9" s="24"/>
      <c r="P9" s="24"/>
      <c r="Q9" s="24"/>
      <c r="R9" s="24"/>
      <c r="S9" s="24"/>
      <c r="T9" s="24"/>
      <c r="U9" s="24"/>
      <c r="V9" s="24"/>
      <c r="W9" s="24"/>
      <c r="X9" s="24"/>
    </row>
    <row r="10" spans="1:24" ht="15" customHeight="1">
      <c r="A10" s="109" t="str">
        <f ca="1" t="shared" si="0"/>
        <v>regional school 1</v>
      </c>
      <c r="B10" s="109">
        <f>ROW()</f>
        <v>10</v>
      </c>
      <c r="C10" s="111" t="str">
        <f>summary!C3</f>
        <v>1026</v>
      </c>
      <c r="D10" s="111" t="str">
        <f>summary!Q8</f>
        <v>2014</v>
      </c>
      <c r="E10" s="9" t="s">
        <v>1849</v>
      </c>
      <c r="F10" s="9" t="s">
        <v>1906</v>
      </c>
      <c r="G10" s="51" t="s">
        <v>1860</v>
      </c>
      <c r="H10" s="146">
        <v>4</v>
      </c>
      <c r="I10" s="148" t="s">
        <v>1893</v>
      </c>
      <c r="J10" s="147"/>
      <c r="K10" s="147"/>
      <c r="N10" s="77">
        <f>SUM(M3:M9)</f>
        <v>6059304.33</v>
      </c>
      <c r="P10" s="24"/>
      <c r="Q10" s="24"/>
      <c r="R10" s="24"/>
      <c r="S10" s="24"/>
      <c r="T10" s="24"/>
      <c r="U10" s="24"/>
      <c r="V10" s="24"/>
      <c r="W10" s="24"/>
      <c r="X10" s="24"/>
    </row>
    <row r="11" spans="1:24" ht="15.75" customHeight="1">
      <c r="A11" s="109" t="str">
        <f ca="1" t="shared" si="0"/>
        <v>regional school 1</v>
      </c>
      <c r="B11" s="109">
        <f>ROW()</f>
        <v>11</v>
      </c>
      <c r="C11" s="111" t="str">
        <f>summary!C3</f>
        <v>1026</v>
      </c>
      <c r="D11" s="111" t="str">
        <f>summary!Q8</f>
        <v>2014</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1</v>
      </c>
      <c r="B13" s="109">
        <f>ROW()</f>
        <v>13</v>
      </c>
      <c r="C13" s="111" t="str">
        <f>summary!C3</f>
        <v>1026</v>
      </c>
      <c r="D13" s="111" t="str">
        <f>summary!Q8</f>
        <v>2014</v>
      </c>
      <c r="E13" s="9" t="s">
        <v>1849</v>
      </c>
      <c r="F13" s="9" t="s">
        <v>1906</v>
      </c>
      <c r="G13" s="51"/>
      <c r="H13" s="231" t="s">
        <v>1969</v>
      </c>
      <c r="I13" s="231"/>
      <c r="J13" s="231"/>
      <c r="K13" s="231"/>
      <c r="L13" s="231"/>
      <c r="M13" s="231"/>
      <c r="N13" s="231"/>
      <c r="O13" s="24"/>
      <c r="P13" s="24"/>
      <c r="Q13" s="24"/>
      <c r="R13" s="24"/>
      <c r="S13" s="24"/>
      <c r="T13" s="24"/>
      <c r="U13" s="24"/>
      <c r="V13" s="24"/>
      <c r="W13" s="24"/>
      <c r="X13" s="24"/>
    </row>
    <row r="14" spans="1:24" ht="18.75">
      <c r="A14" s="109" t="str">
        <f ca="1" t="shared" si="0"/>
        <v>regional school 1</v>
      </c>
      <c r="B14" s="109">
        <f>ROW()</f>
        <v>14</v>
      </c>
      <c r="C14" s="111" t="str">
        <f>summary!C3</f>
        <v>1026</v>
      </c>
      <c r="D14" s="111" t="str">
        <f>summary!Q8</f>
        <v>2014</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1</v>
      </c>
      <c r="B15" s="109">
        <f>ROW()</f>
        <v>15</v>
      </c>
      <c r="C15" s="111" t="str">
        <f>summary!C3</f>
        <v>1026</v>
      </c>
      <c r="D15" s="111" t="str">
        <f>summary!Q8</f>
        <v>2014</v>
      </c>
      <c r="E15" s="9" t="s">
        <v>1849</v>
      </c>
      <c r="F15" s="9" t="s">
        <v>1863</v>
      </c>
      <c r="G15" s="51"/>
      <c r="I15" s="149" t="s">
        <v>1761</v>
      </c>
      <c r="J15" s="30"/>
      <c r="K15" s="29"/>
      <c r="L15" s="232" t="s">
        <v>2052</v>
      </c>
      <c r="M15" s="233"/>
      <c r="N15" s="233"/>
      <c r="O15" s="24"/>
      <c r="P15" s="24"/>
      <c r="Q15" s="24"/>
      <c r="R15" s="24"/>
      <c r="S15" s="24"/>
      <c r="T15" s="24"/>
      <c r="U15" s="24"/>
      <c r="V15" s="24"/>
      <c r="W15" s="24"/>
      <c r="X15" s="24"/>
    </row>
    <row r="16" spans="1:24" ht="15.75">
      <c r="A16" s="109" t="str">
        <f ca="1" t="shared" si="0"/>
        <v>regional school 1</v>
      </c>
      <c r="B16" s="109">
        <f>ROW()</f>
        <v>16</v>
      </c>
      <c r="C16" s="111" t="str">
        <f>summary!C3</f>
        <v>1026</v>
      </c>
      <c r="D16" s="111" t="str">
        <f>summary!Q8</f>
        <v>2014</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1</v>
      </c>
      <c r="B17" s="109">
        <f>ROW()</f>
        <v>17</v>
      </c>
      <c r="C17" s="111" t="str">
        <f>summary!C3</f>
        <v>1026</v>
      </c>
      <c r="D17" s="111" t="str">
        <f>summary!Q8</f>
        <v>2014</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26.25">
      <c r="A18" s="109" t="str">
        <f ca="1" t="shared" si="0"/>
        <v>regional school 1</v>
      </c>
      <c r="B18" s="109">
        <f>ROW()</f>
        <v>18</v>
      </c>
      <c r="C18" s="111" t="str">
        <f>summary!C3</f>
        <v>1026</v>
      </c>
      <c r="D18" s="111" t="str">
        <f>summary!Q8</f>
        <v>2014</v>
      </c>
      <c r="E18" s="9" t="s">
        <v>1849</v>
      </c>
      <c r="F18" s="9" t="s">
        <v>1863</v>
      </c>
      <c r="G18" s="51" t="str">
        <f>LOOKUP(I18,Muni!A1:A589,Muni!B1:B589)</f>
        <v>1017</v>
      </c>
      <c r="I18" s="195" t="s">
        <v>1430</v>
      </c>
      <c r="J18" s="201">
        <f>IF(I18&lt;&gt;"",LOOKUP(I18,muni_names,Muni!I$1:I$589),0)</f>
        <v>724624868</v>
      </c>
      <c r="K18" s="202">
        <f>IF(J18&gt;1,J18/J$33,0)</f>
        <v>0.5503498008655007</v>
      </c>
      <c r="L18" s="198">
        <f>L33*K18</f>
        <v>8787435.270419449</v>
      </c>
      <c r="M18" s="71">
        <f>M33*K18</f>
        <v>0</v>
      </c>
      <c r="N18" s="71">
        <f>N33*K18</f>
        <v>0</v>
      </c>
      <c r="O18" s="24"/>
      <c r="P18" s="24"/>
      <c r="Q18" s="24"/>
      <c r="R18" s="24"/>
      <c r="S18" s="24"/>
      <c r="T18" s="24"/>
      <c r="U18" s="24"/>
      <c r="V18" s="24"/>
      <c r="W18" s="24"/>
      <c r="X18" s="24"/>
    </row>
    <row r="19" spans="1:24" ht="26.25">
      <c r="A19" s="109" t="str">
        <f ca="1" t="shared" si="0"/>
        <v>regional school 1</v>
      </c>
      <c r="B19" s="109">
        <f>ROW()</f>
        <v>19</v>
      </c>
      <c r="C19" s="111" t="str">
        <f>summary!C3</f>
        <v>1026</v>
      </c>
      <c r="D19" s="111" t="str">
        <f>summary!Q8</f>
        <v>2014</v>
      </c>
      <c r="E19" s="9" t="s">
        <v>1849</v>
      </c>
      <c r="F19" s="9" t="s">
        <v>1863</v>
      </c>
      <c r="G19" s="51" t="str">
        <f>LOOKUP(I19,Muni!A1:A589,Muni!B1:B589)</f>
        <v>1023</v>
      </c>
      <c r="I19" s="195" t="s">
        <v>1436</v>
      </c>
      <c r="J19" s="201">
        <f>IF(I19&lt;&gt;"",LOOKUP(I19,muni_names,Muni!I$1:I$589),0)</f>
        <v>92378323.66666667</v>
      </c>
      <c r="K19" s="202">
        <f aca="true" t="shared" si="1" ref="K19:K32">IF(J19&gt;1,J19/J$33,0)</f>
        <v>0.070160981604952</v>
      </c>
      <c r="L19" s="198">
        <f>L33*K19</f>
        <v>1120260.3932862687</v>
      </c>
      <c r="M19" s="71">
        <f>M33*K19</f>
        <v>0</v>
      </c>
      <c r="N19" s="71">
        <f>N33*K19</f>
        <v>0</v>
      </c>
      <c r="O19" s="24"/>
      <c r="P19" s="24"/>
      <c r="Q19" s="24"/>
      <c r="R19" s="24"/>
      <c r="S19" s="24"/>
      <c r="T19" s="24"/>
      <c r="U19" s="24"/>
      <c r="V19" s="24"/>
      <c r="W19" s="24"/>
      <c r="X19" s="24"/>
    </row>
    <row r="20" spans="1:24" ht="26.25">
      <c r="A20" s="109" t="str">
        <f ca="1" t="shared" si="0"/>
        <v>regional school 1</v>
      </c>
      <c r="B20" s="109">
        <f>ROW()</f>
        <v>20</v>
      </c>
      <c r="C20" s="111" t="str">
        <f>summary!C3</f>
        <v>1026</v>
      </c>
      <c r="D20" s="111" t="str">
        <f>summary!Q8</f>
        <v>2014</v>
      </c>
      <c r="E20" s="9" t="s">
        <v>1849</v>
      </c>
      <c r="F20" s="9" t="s">
        <v>1863</v>
      </c>
      <c r="G20" s="51" t="str">
        <f>LOOKUP(I20,Muni!A1:A589,Muni!B1:B589)</f>
        <v>1026</v>
      </c>
      <c r="I20" s="195" t="s">
        <v>1439</v>
      </c>
      <c r="J20" s="201">
        <f>IF(I20&lt;&gt;"",LOOKUP(I20,muni_names,Muni!I$1:I$589),0)</f>
        <v>499659169</v>
      </c>
      <c r="K20" s="202">
        <f t="shared" si="1"/>
        <v>0.3794892175295474</v>
      </c>
      <c r="L20" s="198">
        <f>L33*K20</f>
        <v>6059304.336294283</v>
      </c>
      <c r="M20" s="71">
        <f>M33*K20</f>
        <v>0</v>
      </c>
      <c r="N20" s="71">
        <f>N33*K20</f>
        <v>0</v>
      </c>
      <c r="O20" s="24"/>
      <c r="P20" s="24"/>
      <c r="Q20" s="24"/>
      <c r="R20" s="24"/>
      <c r="S20" s="24"/>
      <c r="T20" s="24"/>
      <c r="U20" s="24"/>
      <c r="V20" s="24"/>
      <c r="W20" s="24"/>
      <c r="X20" s="24"/>
    </row>
    <row r="21" spans="1:24" ht="15.75">
      <c r="A21" s="109" t="str">
        <f ca="1" t="shared" si="0"/>
        <v>regional school 1</v>
      </c>
      <c r="B21" s="109">
        <f>ROW()</f>
        <v>21</v>
      </c>
      <c r="C21" s="111" t="str">
        <f>summary!C3</f>
        <v>1026</v>
      </c>
      <c r="D21" s="111" t="str">
        <f>summary!Q8</f>
        <v>2014</v>
      </c>
      <c r="E21" s="9" t="s">
        <v>1849</v>
      </c>
      <c r="F21" s="9" t="s">
        <v>1863</v>
      </c>
      <c r="G21" s="51" t="e">
        <f>LOOKUP(I21,Muni!A1:A589,Muni!B1:B589)</f>
        <v>#N/A</v>
      </c>
      <c r="I21" s="195"/>
      <c r="J21" s="201">
        <f>IF(I21&lt;&gt;"",LOOKUP(I21,muni_names,Muni!I$1:I$589),0)</f>
        <v>0</v>
      </c>
      <c r="K21" s="202">
        <f t="shared" si="1"/>
        <v>0</v>
      </c>
      <c r="L21" s="198">
        <f>L33*K21</f>
        <v>0</v>
      </c>
      <c r="M21" s="71">
        <f>M33*K21</f>
        <v>0</v>
      </c>
      <c r="N21" s="71">
        <f>N33*K21</f>
        <v>0</v>
      </c>
      <c r="O21" s="24"/>
      <c r="P21" s="24"/>
      <c r="Q21" s="24"/>
      <c r="R21" s="24"/>
      <c r="S21" s="24"/>
      <c r="T21" s="24"/>
      <c r="U21" s="24"/>
      <c r="V21" s="24"/>
      <c r="W21" s="24"/>
      <c r="X21" s="24"/>
    </row>
    <row r="22" spans="1:24" ht="15.75">
      <c r="A22" s="109" t="str">
        <f ca="1" t="shared" si="0"/>
        <v>regional school 1</v>
      </c>
      <c r="B22" s="109">
        <f>ROW()</f>
        <v>22</v>
      </c>
      <c r="C22" s="111" t="str">
        <f>summary!C3</f>
        <v>1026</v>
      </c>
      <c r="D22" s="111" t="str">
        <f>summary!Q8</f>
        <v>2014</v>
      </c>
      <c r="E22" s="9" t="s">
        <v>1849</v>
      </c>
      <c r="F22" s="9" t="s">
        <v>1863</v>
      </c>
      <c r="G22" s="51" t="e">
        <f>LOOKUP(I22,Muni!A1:A589,Muni!B1:B589)</f>
        <v>#N/A</v>
      </c>
      <c r="I22" s="195"/>
      <c r="J22" s="201">
        <f>IF(I22&lt;&gt;"",LOOKUP(I22,muni_names,Muni!I$1:I$589),0)</f>
        <v>0</v>
      </c>
      <c r="K22" s="202">
        <f t="shared" si="1"/>
        <v>0</v>
      </c>
      <c r="L22" s="198">
        <f>L33*K22</f>
        <v>0</v>
      </c>
      <c r="M22" s="71">
        <f>M33*K22</f>
        <v>0</v>
      </c>
      <c r="N22" s="71">
        <f>N33*K22</f>
        <v>0</v>
      </c>
      <c r="O22" s="24"/>
      <c r="P22" s="24"/>
      <c r="Q22" s="24"/>
      <c r="R22" s="24"/>
      <c r="S22" s="24"/>
      <c r="T22" s="24"/>
      <c r="U22" s="24"/>
      <c r="V22" s="24"/>
      <c r="W22" s="24"/>
      <c r="X22" s="24"/>
    </row>
    <row r="23" spans="1:24" ht="15.75">
      <c r="A23" s="109" t="str">
        <f ca="1" t="shared" si="0"/>
        <v>regional school 1</v>
      </c>
      <c r="B23" s="109">
        <f>ROW()</f>
        <v>23</v>
      </c>
      <c r="C23" s="111" t="str">
        <f>summary!C3</f>
        <v>1026</v>
      </c>
      <c r="D23" s="111" t="str">
        <f>summary!Q8</f>
        <v>2014</v>
      </c>
      <c r="E23" s="9" t="s">
        <v>1849</v>
      </c>
      <c r="F23" s="9" t="s">
        <v>1863</v>
      </c>
      <c r="G23" s="51" t="e">
        <f>LOOKUP(I23,Muni!A1:A589,Muni!B1:B589)</f>
        <v>#N/A</v>
      </c>
      <c r="I23" s="195"/>
      <c r="J23" s="201">
        <f>IF(I23&lt;&gt;"",LOOKUP(I23,muni_names,Muni!I$1:I$589),0)</f>
        <v>0</v>
      </c>
      <c r="K23" s="202">
        <f t="shared" si="1"/>
        <v>0</v>
      </c>
      <c r="L23" s="198">
        <f>L33*K23</f>
        <v>0</v>
      </c>
      <c r="M23" s="71">
        <f>M33*K23</f>
        <v>0</v>
      </c>
      <c r="N23" s="71">
        <f>N33*K23</f>
        <v>0</v>
      </c>
      <c r="O23" s="24"/>
      <c r="P23" s="24"/>
      <c r="Q23" s="24"/>
      <c r="R23" s="24"/>
      <c r="S23" s="24"/>
      <c r="T23" s="24"/>
      <c r="U23" s="24"/>
      <c r="V23" s="24"/>
      <c r="W23" s="24"/>
      <c r="X23" s="24"/>
    </row>
    <row r="24" spans="1:24" ht="15.75">
      <c r="A24" s="109" t="str">
        <f ca="1" t="shared" si="0"/>
        <v>regional school 1</v>
      </c>
      <c r="B24" s="109">
        <f>ROW()</f>
        <v>24</v>
      </c>
      <c r="C24" s="111" t="str">
        <f>summary!C3</f>
        <v>1026</v>
      </c>
      <c r="D24" s="111" t="str">
        <f>summary!Q8</f>
        <v>2014</v>
      </c>
      <c r="E24" s="9" t="s">
        <v>1849</v>
      </c>
      <c r="F24" s="9" t="s">
        <v>1863</v>
      </c>
      <c r="G24" s="51" t="e">
        <f>LOOKUP(I24,Muni!A1:A589,Muni!B1:B589)</f>
        <v>#N/A</v>
      </c>
      <c r="I24" s="195"/>
      <c r="J24" s="201">
        <f>IF(I24&lt;&gt;"",LOOKUP(I24,muni_names,Muni!I$1:I$589),0)</f>
        <v>0</v>
      </c>
      <c r="K24" s="202">
        <f t="shared" si="1"/>
        <v>0</v>
      </c>
      <c r="L24" s="198">
        <f>L33*K24</f>
        <v>0</v>
      </c>
      <c r="M24" s="71">
        <f>M33*K24</f>
        <v>0</v>
      </c>
      <c r="N24" s="71">
        <f>N33*K24</f>
        <v>0</v>
      </c>
      <c r="O24" s="24"/>
      <c r="P24" s="24"/>
      <c r="Q24" s="24"/>
      <c r="R24" s="24"/>
      <c r="S24" s="24"/>
      <c r="T24" s="24"/>
      <c r="U24" s="24"/>
      <c r="V24" s="24"/>
      <c r="W24" s="24"/>
      <c r="X24" s="24"/>
    </row>
    <row r="25" spans="1:24" ht="15.75">
      <c r="A25" s="109" t="str">
        <f ca="1" t="shared" si="0"/>
        <v>regional school 1</v>
      </c>
      <c r="B25" s="109">
        <f>ROW()</f>
        <v>25</v>
      </c>
      <c r="C25" s="111" t="str">
        <f>summary!C3</f>
        <v>1026</v>
      </c>
      <c r="D25" s="111" t="str">
        <f>summary!Q8</f>
        <v>2014</v>
      </c>
      <c r="E25" s="9" t="s">
        <v>1849</v>
      </c>
      <c r="F25" s="9" t="s">
        <v>1863</v>
      </c>
      <c r="G25" s="51" t="e">
        <f>LOOKUP(I25,Muni!A1:A589,Muni!B1:B589)</f>
        <v>#N/A</v>
      </c>
      <c r="I25" s="195"/>
      <c r="J25" s="201">
        <f>IF(I25&lt;&gt;"",LOOKUP(I25,muni_names,Muni!I$1:I$589),0)</f>
        <v>0</v>
      </c>
      <c r="K25" s="202">
        <f t="shared" si="1"/>
        <v>0</v>
      </c>
      <c r="L25" s="198">
        <f>L33*K25</f>
        <v>0</v>
      </c>
      <c r="M25" s="71">
        <f>M33*K25</f>
        <v>0</v>
      </c>
      <c r="N25" s="71">
        <f>N33*K25</f>
        <v>0</v>
      </c>
      <c r="O25" s="24"/>
      <c r="P25" s="24"/>
      <c r="Q25" s="24"/>
      <c r="R25" s="24"/>
      <c r="S25" s="24"/>
      <c r="T25" s="24"/>
      <c r="U25" s="24"/>
      <c r="V25" s="24"/>
      <c r="W25" s="24"/>
      <c r="X25" s="24"/>
    </row>
    <row r="26" spans="1:24" ht="15.75">
      <c r="A26" s="109" t="str">
        <f ca="1" t="shared" si="0"/>
        <v>regional school 1</v>
      </c>
      <c r="B26" s="109">
        <f>ROW()</f>
        <v>26</v>
      </c>
      <c r="C26" s="111" t="str">
        <f>summary!C3</f>
        <v>1026</v>
      </c>
      <c r="D26" s="111" t="str">
        <f>summary!Q8</f>
        <v>2014</v>
      </c>
      <c r="E26" s="9" t="s">
        <v>1849</v>
      </c>
      <c r="F26" s="9" t="s">
        <v>1863</v>
      </c>
      <c r="G26" s="51" t="e">
        <f>LOOKUP(I26,Muni!A1:A589,Muni!B1:B589)</f>
        <v>#N/A</v>
      </c>
      <c r="I26" s="195"/>
      <c r="J26" s="201">
        <f>IF(I26&lt;&gt;"",LOOKUP(I26,muni_names,Muni!I$1:I$589),0)</f>
        <v>0</v>
      </c>
      <c r="K26" s="202">
        <f t="shared" si="1"/>
        <v>0</v>
      </c>
      <c r="L26" s="198">
        <f>L33*K26</f>
        <v>0</v>
      </c>
      <c r="M26" s="71">
        <f>M33*K26</f>
        <v>0</v>
      </c>
      <c r="N26" s="71">
        <f>N33*K26</f>
        <v>0</v>
      </c>
      <c r="O26" s="24"/>
      <c r="P26" s="24"/>
      <c r="Q26" s="24"/>
      <c r="R26" s="24"/>
      <c r="S26" s="24"/>
      <c r="T26" s="24"/>
      <c r="U26" s="24"/>
      <c r="V26" s="24"/>
      <c r="W26" s="24"/>
      <c r="X26" s="24"/>
    </row>
    <row r="27" spans="1:24" ht="15.75">
      <c r="A27" s="109" t="str">
        <f ca="1" t="shared" si="0"/>
        <v>regional school 1</v>
      </c>
      <c r="B27" s="109">
        <f>ROW()</f>
        <v>27</v>
      </c>
      <c r="C27" s="111" t="str">
        <f>summary!C3</f>
        <v>1026</v>
      </c>
      <c r="D27" s="111" t="str">
        <f>summary!Q8</f>
        <v>2014</v>
      </c>
      <c r="E27" s="9" t="s">
        <v>1849</v>
      </c>
      <c r="F27" s="9" t="s">
        <v>1863</v>
      </c>
      <c r="G27" s="51" t="e">
        <f>LOOKUP(I27,Muni!A1:A589,Muni!B1:B589)</f>
        <v>#N/A</v>
      </c>
      <c r="I27" s="195"/>
      <c r="J27" s="201">
        <f>IF(I27&lt;&gt;"",LOOKUP(I27,muni_names,Muni!I$1:I$589),0)</f>
        <v>0</v>
      </c>
      <c r="K27" s="202">
        <f t="shared" si="1"/>
        <v>0</v>
      </c>
      <c r="L27" s="198">
        <f>L33*K27</f>
        <v>0</v>
      </c>
      <c r="M27" s="71">
        <f>M33*K27</f>
        <v>0</v>
      </c>
      <c r="N27" s="71">
        <f>N33*K27</f>
        <v>0</v>
      </c>
      <c r="O27" s="24"/>
      <c r="P27" s="24"/>
      <c r="Q27" s="24"/>
      <c r="R27" s="24"/>
      <c r="S27" s="24"/>
      <c r="T27" s="24"/>
      <c r="U27" s="24"/>
      <c r="V27" s="24"/>
      <c r="W27" s="24"/>
      <c r="X27" s="24"/>
    </row>
    <row r="28" spans="1:24" ht="15.75">
      <c r="A28" s="109" t="str">
        <f ca="1" t="shared" si="0"/>
        <v>regional school 1</v>
      </c>
      <c r="B28" s="109">
        <f>ROW()</f>
        <v>28</v>
      </c>
      <c r="C28" s="111" t="str">
        <f>summary!C3</f>
        <v>1026</v>
      </c>
      <c r="D28" s="111" t="str">
        <f>summary!Q8</f>
        <v>2014</v>
      </c>
      <c r="E28" s="9" t="s">
        <v>1849</v>
      </c>
      <c r="F28" s="9" t="s">
        <v>1863</v>
      </c>
      <c r="G28" s="51" t="e">
        <f>LOOKUP(I28,Muni!A1:A589,Muni!B1:B589)</f>
        <v>#N/A</v>
      </c>
      <c r="I28" s="195"/>
      <c r="J28" s="201">
        <f>IF(I28&lt;&gt;"",LOOKUP(I28,muni_names,Muni!I$1:I$589),0)</f>
        <v>0</v>
      </c>
      <c r="K28" s="202">
        <f t="shared" si="1"/>
        <v>0</v>
      </c>
      <c r="L28" s="198">
        <f>L33*K28</f>
        <v>0</v>
      </c>
      <c r="M28" s="71">
        <f>M33*K28</f>
        <v>0</v>
      </c>
      <c r="N28" s="71">
        <f>N33*K28</f>
        <v>0</v>
      </c>
      <c r="O28" s="24"/>
      <c r="P28" s="24"/>
      <c r="Q28" s="24"/>
      <c r="R28" s="24"/>
      <c r="S28" s="24"/>
      <c r="T28" s="24"/>
      <c r="U28" s="24"/>
      <c r="V28" s="24"/>
      <c r="W28" s="24"/>
      <c r="X28" s="24"/>
    </row>
    <row r="29" spans="1:24" ht="15.75">
      <c r="A29" s="109" t="str">
        <f ca="1" t="shared" si="0"/>
        <v>regional school 1</v>
      </c>
      <c r="B29" s="109">
        <f>ROW()</f>
        <v>29</v>
      </c>
      <c r="C29" s="111" t="str">
        <f>summary!C3</f>
        <v>1026</v>
      </c>
      <c r="D29" s="111" t="str">
        <f>summary!Q8</f>
        <v>2014</v>
      </c>
      <c r="E29" s="9" t="s">
        <v>1849</v>
      </c>
      <c r="F29" s="9" t="s">
        <v>1863</v>
      </c>
      <c r="G29" s="51" t="e">
        <f>LOOKUP(I29,Muni!A1:A589,Muni!B1:B589)</f>
        <v>#N/A</v>
      </c>
      <c r="I29" s="195"/>
      <c r="J29" s="201">
        <f>IF(I29&lt;&gt;"",LOOKUP(I29,muni_names,Muni!I$1:I$589),0)</f>
        <v>0</v>
      </c>
      <c r="K29" s="202">
        <f t="shared" si="1"/>
        <v>0</v>
      </c>
      <c r="L29" s="198">
        <f>L33*K29</f>
        <v>0</v>
      </c>
      <c r="M29" s="71">
        <f>M33*K29</f>
        <v>0</v>
      </c>
      <c r="N29" s="71">
        <f>N33*K29</f>
        <v>0</v>
      </c>
      <c r="O29" s="24"/>
      <c r="P29" s="24"/>
      <c r="Q29" s="24"/>
      <c r="R29" s="24"/>
      <c r="S29" s="24"/>
      <c r="T29" s="24"/>
      <c r="U29" s="24"/>
      <c r="V29" s="24"/>
      <c r="W29" s="24"/>
      <c r="X29" s="24"/>
    </row>
    <row r="30" spans="1:24" ht="15.75">
      <c r="A30" s="109" t="str">
        <f ca="1" t="shared" si="0"/>
        <v>regional school 1</v>
      </c>
      <c r="B30" s="109">
        <f>ROW()</f>
        <v>30</v>
      </c>
      <c r="C30" s="111" t="str">
        <f>summary!C3</f>
        <v>1026</v>
      </c>
      <c r="D30" s="111" t="str">
        <f>summary!Q8</f>
        <v>2014</v>
      </c>
      <c r="E30" s="9" t="s">
        <v>1849</v>
      </c>
      <c r="F30" s="9" t="s">
        <v>1863</v>
      </c>
      <c r="G30" s="51" t="e">
        <f>LOOKUP(I30,Muni!A1:A589,Muni!B1:B589)</f>
        <v>#N/A</v>
      </c>
      <c r="I30" s="195"/>
      <c r="J30" s="201">
        <f>IF(I30&lt;&gt;"",LOOKUP(I30,muni_names,Muni!I$1:I$589),0)</f>
        <v>0</v>
      </c>
      <c r="K30" s="202">
        <f t="shared" si="1"/>
        <v>0</v>
      </c>
      <c r="L30" s="198">
        <f>L33*K30</f>
        <v>0</v>
      </c>
      <c r="M30" s="71">
        <f>M33*K30</f>
        <v>0</v>
      </c>
      <c r="N30" s="71">
        <f>N33*K30</f>
        <v>0</v>
      </c>
      <c r="O30" s="24"/>
      <c r="P30" s="24"/>
      <c r="Q30" s="24"/>
      <c r="R30" s="24"/>
      <c r="S30" s="24"/>
      <c r="T30" s="24"/>
      <c r="U30" s="24"/>
      <c r="V30" s="24"/>
      <c r="W30" s="24"/>
      <c r="X30" s="24"/>
    </row>
    <row r="31" spans="1:24" ht="15.75">
      <c r="A31" s="109" t="str">
        <f ca="1" t="shared" si="0"/>
        <v>regional school 1</v>
      </c>
      <c r="B31" s="109">
        <f>ROW()</f>
        <v>31</v>
      </c>
      <c r="C31" s="111" t="str">
        <f>summary!C3</f>
        <v>1026</v>
      </c>
      <c r="D31" s="111" t="str">
        <f>summary!Q8</f>
        <v>2014</v>
      </c>
      <c r="E31" s="9" t="s">
        <v>1849</v>
      </c>
      <c r="F31" s="9" t="s">
        <v>1863</v>
      </c>
      <c r="G31" s="51" t="e">
        <f>LOOKUP(I31,Muni!A1:A589,Muni!B1:B589)</f>
        <v>#N/A</v>
      </c>
      <c r="I31" s="195"/>
      <c r="J31" s="201">
        <f>IF(I31&lt;&gt;"",LOOKUP(I31,muni_names,Muni!I$1:I$589),0)</f>
        <v>0</v>
      </c>
      <c r="K31" s="202">
        <f t="shared" si="1"/>
        <v>0</v>
      </c>
      <c r="L31" s="198">
        <f>L33*K31</f>
        <v>0</v>
      </c>
      <c r="M31" s="71">
        <f>M33*K31</f>
        <v>0</v>
      </c>
      <c r="N31" s="71">
        <f>N33*K31</f>
        <v>0</v>
      </c>
      <c r="O31" s="24"/>
      <c r="P31" s="24"/>
      <c r="Q31" s="24"/>
      <c r="R31" s="24"/>
      <c r="S31" s="24"/>
      <c r="T31" s="24"/>
      <c r="U31" s="24"/>
      <c r="V31" s="24"/>
      <c r="W31" s="24"/>
      <c r="X31" s="24"/>
    </row>
    <row r="32" spans="1:24" ht="16.5" thickBot="1">
      <c r="A32" s="109" t="str">
        <f ca="1" t="shared" si="0"/>
        <v>regional school 1</v>
      </c>
      <c r="B32" s="109">
        <f>ROW()</f>
        <v>32</v>
      </c>
      <c r="C32" s="111" t="str">
        <f>summary!C3</f>
        <v>1026</v>
      </c>
      <c r="D32" s="111" t="str">
        <f>summary!Q8</f>
        <v>2014</v>
      </c>
      <c r="E32" s="9" t="s">
        <v>1849</v>
      </c>
      <c r="F32" s="9" t="s">
        <v>1863</v>
      </c>
      <c r="G32" s="51" t="e">
        <f>LOOKUP(I32,Muni!A1:A589,Muni!B1:B589)</f>
        <v>#N/A</v>
      </c>
      <c r="I32" s="196"/>
      <c r="J32" s="201">
        <f>IF(I32&lt;&gt;"",LOOKUP(I32,muni_names,Muni!I$1:I$589),0)</f>
        <v>0</v>
      </c>
      <c r="K32" s="202">
        <f t="shared" si="1"/>
        <v>0</v>
      </c>
      <c r="L32" s="199">
        <f>L33*K32</f>
        <v>0</v>
      </c>
      <c r="M32" s="79">
        <f>M33*K32</f>
        <v>0</v>
      </c>
      <c r="N32" s="79">
        <f>N33*K32</f>
        <v>0</v>
      </c>
      <c r="O32" s="24"/>
      <c r="P32" s="24"/>
      <c r="Q32" s="24"/>
      <c r="R32" s="24"/>
      <c r="S32" s="24"/>
      <c r="T32" s="24"/>
      <c r="U32" s="24"/>
      <c r="V32" s="24"/>
      <c r="W32" s="24"/>
      <c r="X32" s="24"/>
    </row>
    <row r="33" spans="1:24" ht="17.25" thickBot="1" thickTop="1">
      <c r="A33" s="109" t="str">
        <f ca="1" t="shared" si="0"/>
        <v>regional school 1</v>
      </c>
      <c r="B33" s="109">
        <f>ROW()</f>
        <v>33</v>
      </c>
      <c r="C33" s="111" t="str">
        <f>summary!C3</f>
        <v>1026</v>
      </c>
      <c r="D33" s="111" t="str">
        <f>summary!Q8</f>
        <v>2014</v>
      </c>
      <c r="E33" s="9" t="s">
        <v>1849</v>
      </c>
      <c r="F33" s="9" t="s">
        <v>1863</v>
      </c>
      <c r="G33" s="51" t="s">
        <v>1748</v>
      </c>
      <c r="I33" s="80" t="s">
        <v>1752</v>
      </c>
      <c r="J33" s="197">
        <f>SUM(J18:J32)</f>
        <v>1316662360.6666665</v>
      </c>
      <c r="K33" s="200">
        <f>SUM(K18:K32)</f>
        <v>1</v>
      </c>
      <c r="L33" s="168">
        <v>15967000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H13:N13"/>
    <mergeCell ref="L15:N15"/>
    <mergeCell ref="I1:N1"/>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4" r:id="rId1"/>
  <headerFooter alignWithMargins="0">
    <oddFooter>&amp;C&amp;A&amp;RPage &amp;P</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codeName="Sheet3">
    <pageSetUpPr fitToPage="1"/>
  </sheetPr>
  <dimension ref="A1:X63"/>
  <sheetViews>
    <sheetView showGridLines="0" defaultGridColor="0" zoomScalePageLayoutView="0" colorId="22" workbookViewId="0" topLeftCell="H4">
      <selection activeCell="O13" sqref="O13"/>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5.75390625" style="23" customWidth="1"/>
    <col min="11" max="11" width="7.75390625" style="23" customWidth="1"/>
    <col min="12" max="14" width="15.75390625" style="23" customWidth="1"/>
    <col min="15" max="16384" width="9.625" style="23" customWidth="1"/>
  </cols>
  <sheetData>
    <row r="1" spans="8:14" ht="20.25">
      <c r="H1" s="146" t="s">
        <v>22</v>
      </c>
      <c r="I1" s="229" t="s">
        <v>2019</v>
      </c>
      <c r="J1" s="229"/>
      <c r="K1" s="229"/>
      <c r="L1" s="229"/>
      <c r="M1" s="229"/>
      <c r="N1" s="229"/>
    </row>
    <row r="2" spans="1:24" ht="15.75">
      <c r="A2" s="109" t="str">
        <f aca="true" ca="1" t="shared" si="0" ref="A2:A33">MID(CELL("filename",A2),FIND("]",CELL("filename",A2))+1,256)</f>
        <v>regional school 2</v>
      </c>
      <c r="B2" s="109">
        <f>ROW()</f>
        <v>2</v>
      </c>
      <c r="C2" s="111" t="str">
        <f>summary!C3</f>
        <v>1026</v>
      </c>
      <c r="D2" s="111" t="str">
        <f>summary!Q8</f>
        <v>2014</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2</v>
      </c>
      <c r="B3" s="109">
        <f>ROW()</f>
        <v>3</v>
      </c>
      <c r="C3" s="111">
        <f>summary!C1</f>
        <v>0</v>
      </c>
      <c r="D3" s="111">
        <f>summary!Q7</f>
        <v>0</v>
      </c>
      <c r="E3" s="9" t="s">
        <v>1849</v>
      </c>
      <c r="F3" s="9" t="s">
        <v>1906</v>
      </c>
      <c r="G3" s="49" t="s">
        <v>1850</v>
      </c>
      <c r="H3" s="146">
        <v>1</v>
      </c>
      <c r="I3" s="23" t="s">
        <v>1890</v>
      </c>
      <c r="K3" s="25"/>
      <c r="M3" s="160"/>
      <c r="N3" s="24"/>
      <c r="O3" s="24"/>
      <c r="P3" s="24"/>
      <c r="Q3" s="24"/>
      <c r="R3" s="24"/>
      <c r="S3" s="24"/>
      <c r="T3" s="24"/>
      <c r="U3" s="24"/>
      <c r="V3" s="24"/>
      <c r="W3" s="24"/>
      <c r="X3" s="24"/>
    </row>
    <row r="4" spans="1:24" ht="15.75">
      <c r="A4" s="109" t="str">
        <f ca="1" t="shared" si="0"/>
        <v>regional school 2</v>
      </c>
      <c r="B4" s="109">
        <f>ROW()</f>
        <v>4</v>
      </c>
      <c r="C4" s="111" t="str">
        <f>summary!C3</f>
        <v>1026</v>
      </c>
      <c r="D4" s="111" t="str">
        <f>summary!Q8</f>
        <v>2014</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2</v>
      </c>
      <c r="B5" s="109">
        <f>ROW()</f>
        <v>5</v>
      </c>
      <c r="C5" s="111" t="str">
        <f>summary!C3</f>
        <v>1026</v>
      </c>
      <c r="D5" s="111" t="str">
        <f>summary!Q8</f>
        <v>2014</v>
      </c>
      <c r="E5" s="9" t="s">
        <v>1849</v>
      </c>
      <c r="F5" s="9" t="s">
        <v>1906</v>
      </c>
      <c r="G5" s="51" t="s">
        <v>1856</v>
      </c>
      <c r="I5" s="23" t="s">
        <v>1764</v>
      </c>
      <c r="K5" s="25"/>
      <c r="M5" s="160">
        <v>0</v>
      </c>
      <c r="N5" s="24"/>
      <c r="O5" s="24"/>
      <c r="P5" s="24"/>
      <c r="Q5" s="24"/>
      <c r="R5" s="24"/>
      <c r="S5" s="24"/>
      <c r="T5" s="24"/>
      <c r="U5" s="24"/>
      <c r="V5" s="24"/>
      <c r="W5" s="24"/>
      <c r="X5" s="24"/>
    </row>
    <row r="6" spans="1:24" ht="15.75">
      <c r="A6" s="109" t="str">
        <f ca="1" t="shared" si="0"/>
        <v>regional school 2</v>
      </c>
      <c r="B6" s="109">
        <f>ROW()</f>
        <v>6</v>
      </c>
      <c r="C6" s="111" t="str">
        <f>summary!C3</f>
        <v>1026</v>
      </c>
      <c r="D6" s="111" t="str">
        <f>summary!Q8</f>
        <v>2014</v>
      </c>
      <c r="E6" s="9" t="s">
        <v>1849</v>
      </c>
      <c r="F6" s="9" t="s">
        <v>1906</v>
      </c>
      <c r="G6" s="51" t="s">
        <v>1857</v>
      </c>
      <c r="I6" s="23" t="s">
        <v>1763</v>
      </c>
      <c r="K6" s="25"/>
      <c r="M6" s="160">
        <v>0</v>
      </c>
      <c r="N6" s="24"/>
      <c r="O6" s="24"/>
      <c r="P6" s="24"/>
      <c r="Q6" s="24"/>
      <c r="R6" s="24"/>
      <c r="S6" s="24"/>
      <c r="T6" s="24"/>
      <c r="U6" s="24"/>
      <c r="V6" s="24"/>
      <c r="W6" s="24"/>
      <c r="X6" s="24"/>
    </row>
    <row r="7" spans="1:24" ht="15.75">
      <c r="A7" s="109" t="str">
        <f ca="1" t="shared" si="0"/>
        <v>regional school 2</v>
      </c>
      <c r="B7" s="109">
        <f>ROW()</f>
        <v>7</v>
      </c>
      <c r="C7" s="111" t="str">
        <f>summary!C3</f>
        <v>1026</v>
      </c>
      <c r="D7" s="111" t="str">
        <f>summary!Q8</f>
        <v>2014</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2</v>
      </c>
      <c r="B8" s="109">
        <f>ROW()</f>
        <v>8</v>
      </c>
      <c r="C8" s="111" t="str">
        <f>summary!C3</f>
        <v>1026</v>
      </c>
      <c r="D8" s="111" t="str">
        <f>summary!Q8</f>
        <v>2014</v>
      </c>
      <c r="E8" s="9" t="s">
        <v>1849</v>
      </c>
      <c r="F8" s="9" t="s">
        <v>1906</v>
      </c>
      <c r="G8" s="51" t="s">
        <v>1858</v>
      </c>
      <c r="I8" s="23" t="s">
        <v>1764</v>
      </c>
      <c r="K8" s="25"/>
      <c r="M8" s="160">
        <v>0</v>
      </c>
      <c r="N8" s="24"/>
      <c r="O8" s="24"/>
      <c r="P8" s="24"/>
      <c r="Q8" s="24"/>
      <c r="R8" s="24"/>
      <c r="S8" s="24"/>
      <c r="T8" s="24"/>
      <c r="U8" s="24"/>
      <c r="V8" s="24"/>
      <c r="W8" s="24"/>
      <c r="X8" s="24"/>
    </row>
    <row r="9" spans="1:24" ht="15.75">
      <c r="A9" s="109" t="str">
        <f ca="1" t="shared" si="0"/>
        <v>regional school 2</v>
      </c>
      <c r="B9" s="109">
        <f>ROW()</f>
        <v>9</v>
      </c>
      <c r="C9" s="111" t="str">
        <f>summary!C3</f>
        <v>1026</v>
      </c>
      <c r="D9" s="111" t="str">
        <f>summary!Q8</f>
        <v>2014</v>
      </c>
      <c r="E9" s="9" t="s">
        <v>1849</v>
      </c>
      <c r="F9" s="9" t="s">
        <v>1906</v>
      </c>
      <c r="G9" s="51" t="s">
        <v>1859</v>
      </c>
      <c r="I9" s="23" t="s">
        <v>1763</v>
      </c>
      <c r="K9" s="25"/>
      <c r="M9" s="160">
        <v>0</v>
      </c>
      <c r="N9" s="24"/>
      <c r="O9" s="24"/>
      <c r="P9" s="24"/>
      <c r="Q9" s="24"/>
      <c r="R9" s="24"/>
      <c r="S9" s="24"/>
      <c r="T9" s="24"/>
      <c r="U9" s="24"/>
      <c r="V9" s="24"/>
      <c r="W9" s="24"/>
      <c r="X9" s="24"/>
    </row>
    <row r="10" spans="1:24" ht="15" customHeight="1">
      <c r="A10" s="109" t="str">
        <f ca="1" t="shared" si="0"/>
        <v>regional school 2</v>
      </c>
      <c r="B10" s="109">
        <f>ROW()</f>
        <v>10</v>
      </c>
      <c r="C10" s="111" t="str">
        <f>summary!C3</f>
        <v>1026</v>
      </c>
      <c r="D10" s="111" t="str">
        <f>summary!Q8</f>
        <v>2014</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2</v>
      </c>
      <c r="B11" s="109">
        <f>ROW()</f>
        <v>11</v>
      </c>
      <c r="C11" s="111" t="str">
        <f>summary!C3</f>
        <v>1026</v>
      </c>
      <c r="D11" s="111" t="str">
        <f>summary!Q8</f>
        <v>2014</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2</v>
      </c>
      <c r="B13" s="109">
        <f>ROW()</f>
        <v>13</v>
      </c>
      <c r="C13" s="111" t="str">
        <f>summary!C3</f>
        <v>1026</v>
      </c>
      <c r="D13" s="111" t="str">
        <f>summary!Q8</f>
        <v>2014</v>
      </c>
      <c r="E13" s="9" t="s">
        <v>1849</v>
      </c>
      <c r="F13" s="9" t="s">
        <v>1906</v>
      </c>
      <c r="G13" s="51"/>
      <c r="H13" s="231" t="s">
        <v>1969</v>
      </c>
      <c r="I13" s="231"/>
      <c r="J13" s="231"/>
      <c r="K13" s="231"/>
      <c r="L13" s="231"/>
      <c r="M13" s="231"/>
      <c r="N13" s="231"/>
      <c r="O13" s="24"/>
      <c r="P13" s="24"/>
      <c r="Q13" s="24"/>
      <c r="R13" s="24"/>
      <c r="S13" s="24"/>
      <c r="T13" s="24"/>
      <c r="U13" s="24"/>
      <c r="V13" s="24"/>
      <c r="W13" s="24"/>
      <c r="X13" s="24"/>
    </row>
    <row r="14" spans="1:24" ht="18.75">
      <c r="A14" s="109" t="str">
        <f ca="1" t="shared" si="0"/>
        <v>regional school 2</v>
      </c>
      <c r="B14" s="109">
        <f>ROW()</f>
        <v>14</v>
      </c>
      <c r="C14" s="111" t="str">
        <f>summary!C3</f>
        <v>1026</v>
      </c>
      <c r="D14" s="111" t="str">
        <f>summary!Q8</f>
        <v>2014</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2</v>
      </c>
      <c r="B15" s="109">
        <f>ROW()</f>
        <v>15</v>
      </c>
      <c r="C15" s="111" t="str">
        <f>summary!C3</f>
        <v>1026</v>
      </c>
      <c r="D15" s="111" t="str">
        <f>summary!Q8</f>
        <v>2014</v>
      </c>
      <c r="E15" s="9" t="s">
        <v>1849</v>
      </c>
      <c r="F15" s="9" t="s">
        <v>1863</v>
      </c>
      <c r="G15" s="51"/>
      <c r="I15" s="149" t="s">
        <v>1761</v>
      </c>
      <c r="J15" s="30"/>
      <c r="K15" s="29"/>
      <c r="L15" s="232" t="s">
        <v>2052</v>
      </c>
      <c r="M15" s="233"/>
      <c r="N15" s="233"/>
      <c r="O15" s="24"/>
      <c r="P15" s="24"/>
      <c r="Q15" s="24"/>
      <c r="R15" s="24"/>
      <c r="S15" s="24"/>
      <c r="T15" s="24"/>
      <c r="U15" s="24"/>
      <c r="V15" s="24"/>
      <c r="W15" s="24"/>
      <c r="X15" s="24"/>
    </row>
    <row r="16" spans="1:24" ht="15.75">
      <c r="A16" s="109" t="str">
        <f ca="1" t="shared" si="0"/>
        <v>regional school 2</v>
      </c>
      <c r="B16" s="109">
        <f>ROW()</f>
        <v>16</v>
      </c>
      <c r="C16" s="111" t="str">
        <f>summary!C3</f>
        <v>1026</v>
      </c>
      <c r="D16" s="111" t="str">
        <f>summary!Q8</f>
        <v>2014</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2</v>
      </c>
      <c r="B17" s="109">
        <f>ROW()</f>
        <v>17</v>
      </c>
      <c r="C17" s="111" t="str">
        <f>summary!C3</f>
        <v>1026</v>
      </c>
      <c r="D17" s="111" t="str">
        <f>summary!Q8</f>
        <v>2014</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2</v>
      </c>
      <c r="B18" s="109">
        <f>ROW()</f>
        <v>18</v>
      </c>
      <c r="C18" s="111" t="str">
        <f>summary!C3</f>
        <v>1026</v>
      </c>
      <c r="D18" s="111" t="str">
        <f>summary!Q8</f>
        <v>2014</v>
      </c>
      <c r="E18" s="9" t="s">
        <v>1849</v>
      </c>
      <c r="F18" s="9" t="s">
        <v>1863</v>
      </c>
      <c r="G18" s="111" t="e">
        <f>LOOKUP(I18,Muni!A1:A589,Muni!B1:B589)</f>
        <v>#N/A</v>
      </c>
      <c r="I18" s="166"/>
      <c r="J18" s="201">
        <f>IF(I18&lt;&gt;"",LOOKUP(I18,muni_names,Muni!I$1:I$589),0)</f>
        <v>0</v>
      </c>
      <c r="K18" s="202">
        <f>IF(J18&gt;1,J18/J$33,0)</f>
        <v>0</v>
      </c>
      <c r="L18" s="71">
        <f>L33*K18</f>
        <v>0</v>
      </c>
      <c r="M18" s="71">
        <f>M33*K18</f>
        <v>0</v>
      </c>
      <c r="N18" s="71">
        <f>N33*K18</f>
        <v>0</v>
      </c>
      <c r="O18" s="24"/>
      <c r="P18" s="24"/>
      <c r="Q18" s="24"/>
      <c r="R18" s="24"/>
      <c r="S18" s="24"/>
      <c r="T18" s="24"/>
      <c r="U18" s="24"/>
      <c r="V18" s="24"/>
      <c r="W18" s="24"/>
      <c r="X18" s="24"/>
    </row>
    <row r="19" spans="1:24" ht="15.75">
      <c r="A19" s="109" t="str">
        <f ca="1" t="shared" si="0"/>
        <v>regional school 2</v>
      </c>
      <c r="B19" s="109">
        <f>ROW()</f>
        <v>19</v>
      </c>
      <c r="C19" s="111" t="str">
        <f>summary!C3</f>
        <v>1026</v>
      </c>
      <c r="D19" s="111" t="str">
        <f>summary!Q8</f>
        <v>2014</v>
      </c>
      <c r="E19" s="9" t="s">
        <v>1849</v>
      </c>
      <c r="F19" s="9" t="s">
        <v>1863</v>
      </c>
      <c r="G19" s="111" t="e">
        <f>LOOKUP(I19,Muni!A1:A589,Muni!B1:B589)</f>
        <v>#N/A</v>
      </c>
      <c r="I19" s="166"/>
      <c r="J19" s="201">
        <f>IF(I19&lt;&gt;"",LOOKUP(I19,muni_names,Muni!I$1:I$589),0)</f>
        <v>0</v>
      </c>
      <c r="K19" s="202">
        <f aca="true" t="shared" si="1" ref="K19:K32">IF(J19&gt;1,J19/J$33,0)</f>
        <v>0</v>
      </c>
      <c r="L19" s="71">
        <f>L33*K19</f>
        <v>0</v>
      </c>
      <c r="M19" s="71">
        <f>M33*K19</f>
        <v>0</v>
      </c>
      <c r="N19" s="71">
        <f>N33*K19</f>
        <v>0</v>
      </c>
      <c r="O19" s="24"/>
      <c r="P19" s="24"/>
      <c r="Q19" s="24"/>
      <c r="R19" s="24"/>
      <c r="S19" s="24"/>
      <c r="T19" s="24"/>
      <c r="U19" s="24"/>
      <c r="V19" s="24"/>
      <c r="W19" s="24"/>
      <c r="X19" s="24"/>
    </row>
    <row r="20" spans="1:24" ht="15.75">
      <c r="A20" s="109" t="str">
        <f ca="1" t="shared" si="0"/>
        <v>regional school 2</v>
      </c>
      <c r="B20" s="109">
        <f>ROW()</f>
        <v>20</v>
      </c>
      <c r="C20" s="111" t="str">
        <f>summary!C3</f>
        <v>1026</v>
      </c>
      <c r="D20" s="111" t="str">
        <f>summary!Q8</f>
        <v>2014</v>
      </c>
      <c r="E20" s="9" t="s">
        <v>1849</v>
      </c>
      <c r="F20" s="9" t="s">
        <v>1863</v>
      </c>
      <c r="G20" s="111" t="e">
        <f>LOOKUP(I20,Muni!A1:A589,Muni!B1:B589)</f>
        <v>#N/A</v>
      </c>
      <c r="I20" s="166"/>
      <c r="J20" s="201">
        <f>IF(I20&lt;&gt;"",LOOKUP(I20,muni_names,Muni!I$1:I$589),0)</f>
        <v>0</v>
      </c>
      <c r="K20" s="202">
        <f t="shared" si="1"/>
        <v>0</v>
      </c>
      <c r="L20" s="71">
        <f>L33*K20</f>
        <v>0</v>
      </c>
      <c r="M20" s="71">
        <f>M33*K20</f>
        <v>0</v>
      </c>
      <c r="N20" s="71">
        <f>N33*K20</f>
        <v>0</v>
      </c>
      <c r="O20" s="24"/>
      <c r="P20" s="24"/>
      <c r="Q20" s="24"/>
      <c r="R20" s="24"/>
      <c r="S20" s="24"/>
      <c r="T20" s="24"/>
      <c r="U20" s="24"/>
      <c r="V20" s="24"/>
      <c r="W20" s="24"/>
      <c r="X20" s="24"/>
    </row>
    <row r="21" spans="1:24" ht="15.75">
      <c r="A21" s="109" t="str">
        <f ca="1" t="shared" si="0"/>
        <v>regional school 2</v>
      </c>
      <c r="B21" s="109">
        <f>ROW()</f>
        <v>21</v>
      </c>
      <c r="C21" s="111" t="str">
        <f>summary!C3</f>
        <v>1026</v>
      </c>
      <c r="D21" s="111" t="str">
        <f>summary!Q8</f>
        <v>2014</v>
      </c>
      <c r="E21" s="9" t="s">
        <v>1849</v>
      </c>
      <c r="F21" s="9" t="s">
        <v>1863</v>
      </c>
      <c r="G21" s="111" t="e">
        <f>LOOKUP(I21,Muni!A1:A589,Muni!B1:B589)</f>
        <v>#N/A</v>
      </c>
      <c r="I21" s="166"/>
      <c r="J21" s="201">
        <f>IF(I21&lt;&gt;"",LOOKUP(I21,muni_names,Muni!I$1:I$589),0)</f>
        <v>0</v>
      </c>
      <c r="K21" s="202">
        <f t="shared" si="1"/>
        <v>0</v>
      </c>
      <c r="L21" s="71">
        <f>L33*K21</f>
        <v>0</v>
      </c>
      <c r="M21" s="71">
        <f>M33*K21</f>
        <v>0</v>
      </c>
      <c r="N21" s="71">
        <f>N33*K21</f>
        <v>0</v>
      </c>
      <c r="O21" s="24"/>
      <c r="P21" s="24"/>
      <c r="Q21" s="24"/>
      <c r="R21" s="24"/>
      <c r="S21" s="24"/>
      <c r="T21" s="24"/>
      <c r="U21" s="24"/>
      <c r="V21" s="24"/>
      <c r="W21" s="24"/>
      <c r="X21" s="24"/>
    </row>
    <row r="22" spans="1:24" ht="15.75">
      <c r="A22" s="109" t="str">
        <f ca="1" t="shared" si="0"/>
        <v>regional school 2</v>
      </c>
      <c r="B22" s="109">
        <f>ROW()</f>
        <v>22</v>
      </c>
      <c r="C22" s="111" t="str">
        <f>summary!C3</f>
        <v>1026</v>
      </c>
      <c r="D22" s="111" t="str">
        <f>summary!Q8</f>
        <v>2014</v>
      </c>
      <c r="E22" s="9" t="s">
        <v>1849</v>
      </c>
      <c r="F22" s="9" t="s">
        <v>1863</v>
      </c>
      <c r="G22" s="111" t="e">
        <f>LOOKUP(I22,Muni!A1:A589,Muni!B1:B589)</f>
        <v>#N/A</v>
      </c>
      <c r="I22" s="166"/>
      <c r="J22" s="201">
        <f>IF(I22&lt;&gt;"",LOOKUP(I22,muni_names,Muni!I$1:I$589),0)</f>
        <v>0</v>
      </c>
      <c r="K22" s="202">
        <f t="shared" si="1"/>
        <v>0</v>
      </c>
      <c r="L22" s="71">
        <f>L33*K22</f>
        <v>0</v>
      </c>
      <c r="M22" s="71">
        <f>M33*K22</f>
        <v>0</v>
      </c>
      <c r="N22" s="71">
        <f>N33*K22</f>
        <v>0</v>
      </c>
      <c r="O22" s="24"/>
      <c r="P22" s="24"/>
      <c r="Q22" s="24"/>
      <c r="R22" s="24"/>
      <c r="S22" s="24"/>
      <c r="T22" s="24"/>
      <c r="U22" s="24"/>
      <c r="V22" s="24"/>
      <c r="W22" s="24"/>
      <c r="X22" s="24"/>
    </row>
    <row r="23" spans="1:24" ht="15.75">
      <c r="A23" s="109" t="str">
        <f ca="1" t="shared" si="0"/>
        <v>regional school 2</v>
      </c>
      <c r="B23" s="109">
        <f>ROW()</f>
        <v>23</v>
      </c>
      <c r="C23" s="111" t="str">
        <f>summary!C3</f>
        <v>1026</v>
      </c>
      <c r="D23" s="111" t="str">
        <f>summary!Q8</f>
        <v>2014</v>
      </c>
      <c r="E23" s="9" t="s">
        <v>1849</v>
      </c>
      <c r="F23" s="9" t="s">
        <v>1863</v>
      </c>
      <c r="G23" s="111" t="e">
        <f>LOOKUP(I23,Muni!A1:A589,Muni!B1:B589)</f>
        <v>#N/A</v>
      </c>
      <c r="I23" s="166"/>
      <c r="J23" s="201">
        <f>IF(I23&lt;&gt;"",LOOKUP(I23,muni_names,Muni!I$1:I$589),0)</f>
        <v>0</v>
      </c>
      <c r="K23" s="202">
        <f t="shared" si="1"/>
        <v>0</v>
      </c>
      <c r="L23" s="71">
        <f>L33*K23</f>
        <v>0</v>
      </c>
      <c r="M23" s="71">
        <f>M33*K23</f>
        <v>0</v>
      </c>
      <c r="N23" s="71">
        <f>N33*K23</f>
        <v>0</v>
      </c>
      <c r="O23" s="24"/>
      <c r="P23" s="24"/>
      <c r="Q23" s="24"/>
      <c r="R23" s="24"/>
      <c r="S23" s="24"/>
      <c r="T23" s="24"/>
      <c r="U23" s="24"/>
      <c r="V23" s="24"/>
      <c r="W23" s="24"/>
      <c r="X23" s="24"/>
    </row>
    <row r="24" spans="1:24" ht="15.75">
      <c r="A24" s="109" t="str">
        <f ca="1" t="shared" si="0"/>
        <v>regional school 2</v>
      </c>
      <c r="B24" s="109">
        <f>ROW()</f>
        <v>24</v>
      </c>
      <c r="C24" s="111" t="str">
        <f>summary!C3</f>
        <v>1026</v>
      </c>
      <c r="D24" s="111" t="str">
        <f>summary!Q8</f>
        <v>2014</v>
      </c>
      <c r="E24" s="9" t="s">
        <v>1849</v>
      </c>
      <c r="F24" s="9" t="s">
        <v>1863</v>
      </c>
      <c r="G24" s="111" t="e">
        <f>LOOKUP(I24,Muni!A1:A589,Muni!B1:B589)</f>
        <v>#N/A</v>
      </c>
      <c r="I24" s="166"/>
      <c r="J24" s="201">
        <f>IF(I24&lt;&gt;"",LOOKUP(I24,muni_names,Muni!I$1:I$589),0)</f>
        <v>0</v>
      </c>
      <c r="K24" s="202">
        <f t="shared" si="1"/>
        <v>0</v>
      </c>
      <c r="L24" s="71">
        <f>L33*K24</f>
        <v>0</v>
      </c>
      <c r="M24" s="71">
        <f>M33*K24</f>
        <v>0</v>
      </c>
      <c r="N24" s="71">
        <f>N33*K24</f>
        <v>0</v>
      </c>
      <c r="O24" s="24"/>
      <c r="P24" s="24"/>
      <c r="Q24" s="24"/>
      <c r="R24" s="24"/>
      <c r="S24" s="24"/>
      <c r="T24" s="24"/>
      <c r="U24" s="24"/>
      <c r="V24" s="24"/>
      <c r="W24" s="24"/>
      <c r="X24" s="24"/>
    </row>
    <row r="25" spans="1:24" ht="15.75">
      <c r="A25" s="109" t="str">
        <f ca="1" t="shared" si="0"/>
        <v>regional school 2</v>
      </c>
      <c r="B25" s="109">
        <f>ROW()</f>
        <v>25</v>
      </c>
      <c r="C25" s="111" t="str">
        <f>summary!C3</f>
        <v>1026</v>
      </c>
      <c r="D25" s="111" t="str">
        <f>summary!Q8</f>
        <v>2014</v>
      </c>
      <c r="E25" s="9" t="s">
        <v>1849</v>
      </c>
      <c r="F25" s="9" t="s">
        <v>1863</v>
      </c>
      <c r="G25" s="111" t="e">
        <f>LOOKUP(I25,Muni!A1:A589,Muni!B1:B589)</f>
        <v>#N/A</v>
      </c>
      <c r="I25" s="166"/>
      <c r="J25" s="201">
        <f>IF(I25&lt;&gt;"",LOOKUP(I25,muni_names,Muni!I$1:I$589),0)</f>
        <v>0</v>
      </c>
      <c r="K25" s="202">
        <f t="shared" si="1"/>
        <v>0</v>
      </c>
      <c r="L25" s="71">
        <f>L33*K25</f>
        <v>0</v>
      </c>
      <c r="M25" s="71">
        <f>M33*K25</f>
        <v>0</v>
      </c>
      <c r="N25" s="71">
        <f>N33*K25</f>
        <v>0</v>
      </c>
      <c r="O25" s="24"/>
      <c r="P25" s="24"/>
      <c r="Q25" s="24"/>
      <c r="R25" s="24"/>
      <c r="S25" s="24"/>
      <c r="T25" s="24"/>
      <c r="U25" s="24"/>
      <c r="V25" s="24"/>
      <c r="W25" s="24"/>
      <c r="X25" s="24"/>
    </row>
    <row r="26" spans="1:24" ht="15.75">
      <c r="A26" s="109" t="str">
        <f ca="1" t="shared" si="0"/>
        <v>regional school 2</v>
      </c>
      <c r="B26" s="109">
        <f>ROW()</f>
        <v>26</v>
      </c>
      <c r="C26" s="111" t="str">
        <f>summary!C3</f>
        <v>1026</v>
      </c>
      <c r="D26" s="111" t="str">
        <f>summary!Q8</f>
        <v>2014</v>
      </c>
      <c r="E26" s="9" t="s">
        <v>1849</v>
      </c>
      <c r="F26" s="9" t="s">
        <v>1863</v>
      </c>
      <c r="G26" s="111" t="e">
        <f>LOOKUP(I26,Muni!A1:A589,Muni!B1:B589)</f>
        <v>#N/A</v>
      </c>
      <c r="I26" s="166"/>
      <c r="J26" s="201">
        <f>IF(I26&lt;&gt;"",LOOKUP(I26,muni_names,Muni!I$1:I$589),0)</f>
        <v>0</v>
      </c>
      <c r="K26" s="202">
        <f t="shared" si="1"/>
        <v>0</v>
      </c>
      <c r="L26" s="71">
        <f>L33*K26</f>
        <v>0</v>
      </c>
      <c r="M26" s="71">
        <f>M33*K26</f>
        <v>0</v>
      </c>
      <c r="N26" s="71">
        <f>N33*K26</f>
        <v>0</v>
      </c>
      <c r="O26" s="24"/>
      <c r="P26" s="24"/>
      <c r="Q26" s="24"/>
      <c r="R26" s="24"/>
      <c r="S26" s="24"/>
      <c r="T26" s="24"/>
      <c r="U26" s="24"/>
      <c r="V26" s="24"/>
      <c r="W26" s="24"/>
      <c r="X26" s="24"/>
    </row>
    <row r="27" spans="1:24" ht="15.75">
      <c r="A27" s="109" t="str">
        <f ca="1" t="shared" si="0"/>
        <v>regional school 2</v>
      </c>
      <c r="B27" s="109">
        <f>ROW()</f>
        <v>27</v>
      </c>
      <c r="C27" s="111" t="str">
        <f>summary!C3</f>
        <v>1026</v>
      </c>
      <c r="D27" s="111" t="str">
        <f>summary!Q8</f>
        <v>2014</v>
      </c>
      <c r="E27" s="9" t="s">
        <v>1849</v>
      </c>
      <c r="F27" s="9" t="s">
        <v>1863</v>
      </c>
      <c r="G27" s="111" t="e">
        <f>LOOKUP(I27,Muni!A1:A589,Muni!B1:B589)</f>
        <v>#N/A</v>
      </c>
      <c r="I27" s="166"/>
      <c r="J27" s="201">
        <f>IF(I27&lt;&gt;"",LOOKUP(I27,muni_names,Muni!I$1:I$589),0)</f>
        <v>0</v>
      </c>
      <c r="K27" s="202">
        <f t="shared" si="1"/>
        <v>0</v>
      </c>
      <c r="L27" s="71">
        <f>L33*K27</f>
        <v>0</v>
      </c>
      <c r="M27" s="71">
        <f>M33*K27</f>
        <v>0</v>
      </c>
      <c r="N27" s="71">
        <f>N33*K27</f>
        <v>0</v>
      </c>
      <c r="O27" s="24"/>
      <c r="P27" s="24"/>
      <c r="Q27" s="24"/>
      <c r="R27" s="24"/>
      <c r="S27" s="24"/>
      <c r="T27" s="24"/>
      <c r="U27" s="24"/>
      <c r="V27" s="24"/>
      <c r="W27" s="24"/>
      <c r="X27" s="24"/>
    </row>
    <row r="28" spans="1:24" ht="15.75">
      <c r="A28" s="109" t="str">
        <f ca="1" t="shared" si="0"/>
        <v>regional school 2</v>
      </c>
      <c r="B28" s="109">
        <f>ROW()</f>
        <v>28</v>
      </c>
      <c r="C28" s="111" t="str">
        <f>summary!C3</f>
        <v>1026</v>
      </c>
      <c r="D28" s="111" t="str">
        <f>summary!Q8</f>
        <v>2014</v>
      </c>
      <c r="E28" s="9" t="s">
        <v>1849</v>
      </c>
      <c r="F28" s="9" t="s">
        <v>1863</v>
      </c>
      <c r="G28" s="111" t="e">
        <f>LOOKUP(I28,Muni!A1:A589,Muni!B1:B589)</f>
        <v>#N/A</v>
      </c>
      <c r="I28" s="166"/>
      <c r="J28" s="201">
        <f>IF(I28&lt;&gt;"",LOOKUP(I28,muni_names,Muni!I$1:I$589),0)</f>
        <v>0</v>
      </c>
      <c r="K28" s="202">
        <f t="shared" si="1"/>
        <v>0</v>
      </c>
      <c r="L28" s="71">
        <f>L33*K28</f>
        <v>0</v>
      </c>
      <c r="M28" s="71">
        <f>M33*K28</f>
        <v>0</v>
      </c>
      <c r="N28" s="71">
        <f>N33*K28</f>
        <v>0</v>
      </c>
      <c r="O28" s="24"/>
      <c r="P28" s="24"/>
      <c r="Q28" s="24"/>
      <c r="R28" s="24"/>
      <c r="S28" s="24"/>
      <c r="T28" s="24"/>
      <c r="U28" s="24"/>
      <c r="V28" s="24"/>
      <c r="W28" s="24"/>
      <c r="X28" s="24"/>
    </row>
    <row r="29" spans="1:24" ht="15.75">
      <c r="A29" s="109" t="str">
        <f ca="1" t="shared" si="0"/>
        <v>regional school 2</v>
      </c>
      <c r="B29" s="109">
        <f>ROW()</f>
        <v>29</v>
      </c>
      <c r="C29" s="111" t="str">
        <f>summary!C3</f>
        <v>1026</v>
      </c>
      <c r="D29" s="111" t="str">
        <f>summary!Q8</f>
        <v>2014</v>
      </c>
      <c r="E29" s="9" t="s">
        <v>1849</v>
      </c>
      <c r="F29" s="9" t="s">
        <v>1863</v>
      </c>
      <c r="G29" s="111" t="e">
        <f>LOOKUP(I29,Muni!A1:A589,Muni!B1:B589)</f>
        <v>#N/A</v>
      </c>
      <c r="I29" s="166"/>
      <c r="J29" s="201">
        <f>IF(I29&lt;&gt;"",LOOKUP(I29,muni_names,Muni!I$1:I$589),0)</f>
        <v>0</v>
      </c>
      <c r="K29" s="202">
        <f t="shared" si="1"/>
        <v>0</v>
      </c>
      <c r="L29" s="71">
        <f>L33*K29</f>
        <v>0</v>
      </c>
      <c r="M29" s="71">
        <f>M33*K29</f>
        <v>0</v>
      </c>
      <c r="N29" s="71">
        <f>N33*K29</f>
        <v>0</v>
      </c>
      <c r="O29" s="24"/>
      <c r="P29" s="24"/>
      <c r="Q29" s="24"/>
      <c r="R29" s="24"/>
      <c r="S29" s="24"/>
      <c r="T29" s="24"/>
      <c r="U29" s="24"/>
      <c r="V29" s="24"/>
      <c r="W29" s="24"/>
      <c r="X29" s="24"/>
    </row>
    <row r="30" spans="1:24" ht="15.75">
      <c r="A30" s="109" t="str">
        <f ca="1" t="shared" si="0"/>
        <v>regional school 2</v>
      </c>
      <c r="B30" s="109">
        <f>ROW()</f>
        <v>30</v>
      </c>
      <c r="C30" s="111" t="str">
        <f>summary!C3</f>
        <v>1026</v>
      </c>
      <c r="D30" s="111" t="str">
        <f>summary!Q8</f>
        <v>2014</v>
      </c>
      <c r="E30" s="9" t="s">
        <v>1849</v>
      </c>
      <c r="F30" s="9" t="s">
        <v>1863</v>
      </c>
      <c r="G30" s="111" t="e">
        <f>LOOKUP(I30,Muni!A1:A589,Muni!B1:B589)</f>
        <v>#N/A</v>
      </c>
      <c r="I30" s="166"/>
      <c r="J30" s="201">
        <f>IF(I30&lt;&gt;"",LOOKUP(I30,muni_names,Muni!I$1:I$589),0)</f>
        <v>0</v>
      </c>
      <c r="K30" s="202">
        <f t="shared" si="1"/>
        <v>0</v>
      </c>
      <c r="L30" s="71">
        <f>L33*K30</f>
        <v>0</v>
      </c>
      <c r="M30" s="71">
        <f>M33*K30</f>
        <v>0</v>
      </c>
      <c r="N30" s="71">
        <f>N33*K30</f>
        <v>0</v>
      </c>
      <c r="O30" s="24"/>
      <c r="P30" s="24"/>
      <c r="Q30" s="24"/>
      <c r="R30" s="24"/>
      <c r="S30" s="24"/>
      <c r="T30" s="24"/>
      <c r="U30" s="24"/>
      <c r="V30" s="24"/>
      <c r="W30" s="24"/>
      <c r="X30" s="24"/>
    </row>
    <row r="31" spans="1:24" ht="15.75">
      <c r="A31" s="109" t="str">
        <f ca="1" t="shared" si="0"/>
        <v>regional school 2</v>
      </c>
      <c r="B31" s="109">
        <f>ROW()</f>
        <v>31</v>
      </c>
      <c r="C31" s="111" t="str">
        <f>summary!C3</f>
        <v>1026</v>
      </c>
      <c r="D31" s="111" t="str">
        <f>summary!Q8</f>
        <v>2014</v>
      </c>
      <c r="E31" s="9" t="s">
        <v>1849</v>
      </c>
      <c r="F31" s="9" t="s">
        <v>1863</v>
      </c>
      <c r="G31" s="111" t="e">
        <f>LOOKUP(I31,Muni!A1:A589,Muni!B1:B589)</f>
        <v>#N/A</v>
      </c>
      <c r="I31" s="166"/>
      <c r="J31" s="201">
        <f>IF(I31&lt;&gt;"",LOOKUP(I31,muni_names,Muni!I$1:I$589),0)</f>
        <v>0</v>
      </c>
      <c r="K31" s="202">
        <f t="shared" si="1"/>
        <v>0</v>
      </c>
      <c r="L31" s="71">
        <f>L33*K31</f>
        <v>0</v>
      </c>
      <c r="M31" s="71">
        <f>M33*K31</f>
        <v>0</v>
      </c>
      <c r="N31" s="71">
        <f>N33*K31</f>
        <v>0</v>
      </c>
      <c r="O31" s="24"/>
      <c r="P31" s="24"/>
      <c r="Q31" s="24"/>
      <c r="R31" s="24"/>
      <c r="S31" s="24"/>
      <c r="T31" s="24"/>
      <c r="U31" s="24"/>
      <c r="V31" s="24"/>
      <c r="W31" s="24"/>
      <c r="X31" s="24"/>
    </row>
    <row r="32" spans="1:24" ht="16.5" thickBot="1">
      <c r="A32" s="109" t="str">
        <f ca="1" t="shared" si="0"/>
        <v>regional school 2</v>
      </c>
      <c r="B32" s="109">
        <f>ROW()</f>
        <v>32</v>
      </c>
      <c r="C32" s="111" t="str">
        <f>summary!C3</f>
        <v>1026</v>
      </c>
      <c r="D32" s="111" t="str">
        <f>summary!Q8</f>
        <v>2014</v>
      </c>
      <c r="E32" s="9" t="s">
        <v>1849</v>
      </c>
      <c r="F32" s="9" t="s">
        <v>1863</v>
      </c>
      <c r="G32" s="111" t="e">
        <f>LOOKUP(I32,Muni!A1:A589,Muni!B1:B589)</f>
        <v>#N/A</v>
      </c>
      <c r="I32" s="167"/>
      <c r="J32" s="201">
        <f>IF(I32&lt;&gt;"",LOOKUP(I32,muni_names,Muni!I$1:I$589),0)</f>
        <v>0</v>
      </c>
      <c r="K32" s="202">
        <f t="shared" si="1"/>
        <v>0</v>
      </c>
      <c r="L32" s="79">
        <f>L33*K32</f>
        <v>0</v>
      </c>
      <c r="M32" s="79">
        <f>M33*K32</f>
        <v>0</v>
      </c>
      <c r="N32" s="79">
        <f>N33*K32</f>
        <v>0</v>
      </c>
      <c r="O32" s="24"/>
      <c r="P32" s="24"/>
      <c r="Q32" s="24"/>
      <c r="R32" s="24"/>
      <c r="S32" s="24"/>
      <c r="T32" s="24"/>
      <c r="U32" s="24"/>
      <c r="V32" s="24"/>
      <c r="W32" s="24"/>
      <c r="X32" s="24"/>
    </row>
    <row r="33" spans="1:24" ht="17.25" thickBot="1" thickTop="1">
      <c r="A33" s="109" t="str">
        <f ca="1" t="shared" si="0"/>
        <v>regional school 2</v>
      </c>
      <c r="B33" s="109">
        <f>ROW()</f>
        <v>33</v>
      </c>
      <c r="C33" s="111" t="str">
        <f>summary!C3</f>
        <v>1026</v>
      </c>
      <c r="D33" s="111" t="str">
        <f>summary!Q8</f>
        <v>2014</v>
      </c>
      <c r="E33" s="9" t="s">
        <v>1849</v>
      </c>
      <c r="F33" s="9" t="s">
        <v>1863</v>
      </c>
      <c r="G33" s="51" t="s">
        <v>1748</v>
      </c>
      <c r="I33" s="80" t="s">
        <v>1752</v>
      </c>
      <c r="J33" s="197">
        <f>SUM(J18:J32)</f>
        <v>0</v>
      </c>
      <c r="K33" s="200">
        <f>SUM(K18:K32)</f>
        <v>0</v>
      </c>
      <c r="L33" s="168">
        <v>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L15:N15"/>
    <mergeCell ref="I1:N1"/>
    <mergeCell ref="H13:N13"/>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6" r:id="rId2"/>
  <headerFooter alignWithMargins="0">
    <oddFooter>&amp;C&amp;A&amp;RPage &amp;P</oddFooter>
  </headerFooter>
  <colBreaks count="1" manualBreakCount="1">
    <brk id="15" max="65535" man="1"/>
  </colBreaks>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v>
      </c>
      <c r="B1" s="109">
        <f>ROW()</f>
        <v>1</v>
      </c>
      <c r="C1" s="9" t="str">
        <f>summary!J6</f>
        <v>1026</v>
      </c>
      <c r="D1" s="9" t="str">
        <f>summary!Q8</f>
        <v>2014</v>
      </c>
      <c r="E1" s="9" t="s">
        <v>1849</v>
      </c>
      <c r="F1" s="9" t="s">
        <v>1908</v>
      </c>
      <c r="G1" s="9" t="str">
        <f>F1&amp;ROW()</f>
        <v>u1bn1</v>
      </c>
      <c r="I1" s="115"/>
      <c r="J1" s="235" t="s">
        <v>1953</v>
      </c>
      <c r="K1" s="235"/>
      <c r="L1" s="235"/>
      <c r="M1" s="235"/>
      <c r="N1" s="235"/>
      <c r="O1" s="235"/>
      <c r="P1" s="23"/>
      <c r="Q1" s="23"/>
    </row>
    <row r="2" spans="1:17" ht="18.75">
      <c r="A2" s="9" t="str">
        <f ca="1" t="shared" si="0"/>
        <v>utility I</v>
      </c>
      <c r="B2" s="109">
        <f>ROW()</f>
        <v>2</v>
      </c>
      <c r="C2" s="9" t="str">
        <f>summary!J6</f>
        <v>1026</v>
      </c>
      <c r="D2" s="9" t="str">
        <f>summary!Q8</f>
        <v>2014</v>
      </c>
      <c r="E2" s="9" t="s">
        <v>1849</v>
      </c>
      <c r="F2" s="9" t="s">
        <v>1908</v>
      </c>
      <c r="G2" s="9" t="str">
        <f aca="true" t="shared" si="1" ref="G2:G46">F2&amp;ROW()</f>
        <v>u1bn2</v>
      </c>
      <c r="I2" s="116" t="s">
        <v>1895</v>
      </c>
      <c r="J2" s="236" t="s">
        <v>1905</v>
      </c>
      <c r="K2" s="236"/>
      <c r="L2" s="236"/>
      <c r="M2" s="37" t="s">
        <v>1909</v>
      </c>
      <c r="N2" s="24"/>
      <c r="O2" s="24"/>
      <c r="P2" s="24"/>
      <c r="Q2" s="24"/>
    </row>
    <row r="3" spans="1:17" ht="15.75">
      <c r="A3" s="9" t="str">
        <f ca="1" t="shared" si="0"/>
        <v>utility I</v>
      </c>
      <c r="B3" s="109">
        <f>ROW()</f>
        <v>3</v>
      </c>
      <c r="C3" s="9" t="str">
        <f>summary!J6</f>
        <v>1026</v>
      </c>
      <c r="D3" s="9" t="str">
        <f>summary!Q8</f>
        <v>2014</v>
      </c>
      <c r="E3" s="9" t="s">
        <v>1849</v>
      </c>
      <c r="F3" s="9" t="s">
        <v>1908</v>
      </c>
      <c r="G3" s="9" t="str">
        <f t="shared" si="1"/>
        <v>u1bn3</v>
      </c>
      <c r="I3" s="117" t="s">
        <v>1766</v>
      </c>
      <c r="J3" s="38" t="s">
        <v>1776</v>
      </c>
      <c r="K3" s="38"/>
      <c r="L3" s="38"/>
      <c r="M3" s="38"/>
      <c r="N3" s="44"/>
      <c r="O3" s="160">
        <v>0</v>
      </c>
      <c r="P3" s="55"/>
      <c r="Q3" s="24"/>
    </row>
    <row r="4" spans="1:17" ht="15.75">
      <c r="A4" s="9" t="str">
        <f ca="1" t="shared" si="0"/>
        <v>utility I</v>
      </c>
      <c r="B4" s="109">
        <f>ROW()</f>
        <v>4</v>
      </c>
      <c r="C4" s="9" t="str">
        <f>summary!J6</f>
        <v>1026</v>
      </c>
      <c r="D4" s="9" t="str">
        <f>summary!Q8</f>
        <v>2014</v>
      </c>
      <c r="E4" s="9" t="s">
        <v>1849</v>
      </c>
      <c r="F4" s="9" t="s">
        <v>1908</v>
      </c>
      <c r="G4" s="9" t="str">
        <f t="shared" si="1"/>
        <v>u1bn4</v>
      </c>
      <c r="I4" s="117" t="s">
        <v>1767</v>
      </c>
      <c r="J4" s="38" t="s">
        <v>1777</v>
      </c>
      <c r="K4" s="38"/>
      <c r="L4" s="38"/>
      <c r="M4" s="38"/>
      <c r="N4" s="55"/>
      <c r="O4" s="53"/>
      <c r="P4" s="55"/>
      <c r="Q4" s="24"/>
    </row>
    <row r="5" spans="1:17" ht="15.75">
      <c r="A5" s="9" t="str">
        <f ca="1" t="shared" si="0"/>
        <v>utility I</v>
      </c>
      <c r="B5" s="109">
        <f>ROW()</f>
        <v>5</v>
      </c>
      <c r="C5" s="9" t="str">
        <f>summary!J6</f>
        <v>1026</v>
      </c>
      <c r="D5" s="9" t="str">
        <f>summary!Q8</f>
        <v>2014</v>
      </c>
      <c r="E5" s="9" t="s">
        <v>1849</v>
      </c>
      <c r="F5" s="9" t="s">
        <v>1908</v>
      </c>
      <c r="G5" s="9" t="str">
        <f t="shared" si="1"/>
        <v>u1bn5</v>
      </c>
      <c r="I5" s="117"/>
      <c r="J5" s="38" t="s">
        <v>1778</v>
      </c>
      <c r="K5" s="38" t="s">
        <v>1755</v>
      </c>
      <c r="L5" s="38"/>
      <c r="M5" s="38"/>
      <c r="N5" s="44"/>
      <c r="O5" s="160">
        <v>0</v>
      </c>
      <c r="P5" s="55"/>
      <c r="Q5" s="24"/>
    </row>
    <row r="6" spans="1:17" ht="15.75">
      <c r="A6" s="9" t="str">
        <f ca="1" t="shared" si="0"/>
        <v>utility I</v>
      </c>
      <c r="B6" s="109">
        <f>ROW()</f>
        <v>6</v>
      </c>
      <c r="C6" s="9" t="str">
        <f>summary!J6</f>
        <v>1026</v>
      </c>
      <c r="D6" s="9" t="str">
        <f>summary!Q8</f>
        <v>2014</v>
      </c>
      <c r="E6" s="9" t="s">
        <v>1849</v>
      </c>
      <c r="F6" s="9" t="s">
        <v>1908</v>
      </c>
      <c r="G6" s="9" t="str">
        <f t="shared" si="1"/>
        <v>u1bn6</v>
      </c>
      <c r="I6" s="117"/>
      <c r="J6" s="38" t="s">
        <v>1779</v>
      </c>
      <c r="K6" s="38" t="s">
        <v>1780</v>
      </c>
      <c r="L6" s="38"/>
      <c r="M6" s="38" t="s">
        <v>22</v>
      </c>
      <c r="N6" s="44"/>
      <c r="O6" s="160">
        <v>0</v>
      </c>
      <c r="P6" s="55"/>
      <c r="Q6" s="24"/>
    </row>
    <row r="7" spans="1:17" ht="15.75">
      <c r="A7" s="9" t="str">
        <f ca="1" t="shared" si="0"/>
        <v>utility I</v>
      </c>
      <c r="B7" s="109">
        <f>ROW()</f>
        <v>7</v>
      </c>
      <c r="C7" s="9" t="str">
        <f>summary!J6</f>
        <v>1026</v>
      </c>
      <c r="D7" s="9" t="str">
        <f>summary!Q8</f>
        <v>2014</v>
      </c>
      <c r="E7" s="9" t="s">
        <v>1849</v>
      </c>
      <c r="F7" s="9" t="s">
        <v>1908</v>
      </c>
      <c r="G7" s="9" t="str">
        <f t="shared" si="1"/>
        <v>u1bn7</v>
      </c>
      <c r="I7" s="118">
        <v>3</v>
      </c>
      <c r="J7" s="38" t="s">
        <v>1781</v>
      </c>
      <c r="K7" s="38"/>
      <c r="L7" s="38"/>
      <c r="M7" s="38"/>
      <c r="N7" s="55"/>
      <c r="O7" s="53"/>
      <c r="P7" s="55"/>
      <c r="Q7" s="24"/>
    </row>
    <row r="8" spans="1:17" ht="15.75">
      <c r="A8" s="9" t="str">
        <f ca="1" t="shared" si="0"/>
        <v>utility I</v>
      </c>
      <c r="B8" s="109">
        <f>ROW()</f>
        <v>8</v>
      </c>
      <c r="C8" s="9" t="str">
        <f>summary!J6</f>
        <v>1026</v>
      </c>
      <c r="D8" s="9" t="str">
        <f>summary!Q8</f>
        <v>2014</v>
      </c>
      <c r="E8" s="9" t="s">
        <v>1849</v>
      </c>
      <c r="F8" s="9" t="s">
        <v>1908</v>
      </c>
      <c r="G8" s="9" t="str">
        <f t="shared" si="1"/>
        <v>u1bn8</v>
      </c>
      <c r="I8" s="117"/>
      <c r="J8" s="38" t="s">
        <v>1778</v>
      </c>
      <c r="K8" s="38" t="s">
        <v>1755</v>
      </c>
      <c r="L8" s="38"/>
      <c r="M8" s="38"/>
      <c r="N8" s="44"/>
      <c r="O8" s="160">
        <v>0</v>
      </c>
      <c r="P8" s="55"/>
      <c r="Q8" s="24"/>
    </row>
    <row r="9" spans="1:17" ht="15.75">
      <c r="A9" s="9" t="str">
        <f ca="1" t="shared" si="0"/>
        <v>utility I</v>
      </c>
      <c r="B9" s="109">
        <f>ROW()</f>
        <v>9</v>
      </c>
      <c r="C9" s="9" t="str">
        <f>summary!J6</f>
        <v>1026</v>
      </c>
      <c r="D9" s="9" t="str">
        <f>summary!Q8</f>
        <v>2014</v>
      </c>
      <c r="E9" s="9" t="s">
        <v>1849</v>
      </c>
      <c r="F9" s="9" t="s">
        <v>1908</v>
      </c>
      <c r="G9" s="9" t="str">
        <f t="shared" si="1"/>
        <v>u1bn9</v>
      </c>
      <c r="I9" s="117"/>
      <c r="J9" s="38" t="s">
        <v>1779</v>
      </c>
      <c r="K9" s="38" t="s">
        <v>1780</v>
      </c>
      <c r="L9" s="38"/>
      <c r="M9" s="38"/>
      <c r="N9" s="44"/>
      <c r="O9" s="160">
        <v>0</v>
      </c>
      <c r="P9" s="55"/>
      <c r="Q9" s="24"/>
    </row>
    <row r="10" spans="1:17" ht="15.75">
      <c r="A10" s="9" t="str">
        <f ca="1" t="shared" si="0"/>
        <v>utility I</v>
      </c>
      <c r="B10" s="109">
        <f>ROW()</f>
        <v>10</v>
      </c>
      <c r="C10" s="9" t="str">
        <f>summary!J6</f>
        <v>1026</v>
      </c>
      <c r="D10" s="9" t="str">
        <f>summary!Q8</f>
        <v>2014</v>
      </c>
      <c r="E10" s="9" t="s">
        <v>1849</v>
      </c>
      <c r="F10" s="9" t="s">
        <v>1908</v>
      </c>
      <c r="G10" s="9" t="str">
        <f t="shared" si="1"/>
        <v>u1bn10</v>
      </c>
      <c r="I10" s="117">
        <v>4</v>
      </c>
      <c r="J10" s="38" t="s">
        <v>1782</v>
      </c>
      <c r="K10" s="38"/>
      <c r="L10" s="38"/>
      <c r="M10" s="38"/>
      <c r="N10" s="55"/>
      <c r="O10" s="53"/>
      <c r="P10" s="55"/>
      <c r="Q10" s="24"/>
    </row>
    <row r="11" spans="1:17" ht="15.75">
      <c r="A11" s="9" t="str">
        <f ca="1" t="shared" si="0"/>
        <v>utility I</v>
      </c>
      <c r="B11" s="109">
        <f>ROW()</f>
        <v>11</v>
      </c>
      <c r="C11" s="9" t="str">
        <f>summary!J6</f>
        <v>1026</v>
      </c>
      <c r="D11" s="9" t="str">
        <f>summary!Q8</f>
        <v>2014</v>
      </c>
      <c r="E11" s="9" t="s">
        <v>1849</v>
      </c>
      <c r="F11" s="9" t="s">
        <v>1908</v>
      </c>
      <c r="G11" s="9" t="str">
        <f t="shared" si="1"/>
        <v>u1bn11</v>
      </c>
      <c r="I11" s="117"/>
      <c r="J11" s="38" t="s">
        <v>1778</v>
      </c>
      <c r="K11" s="38" t="s">
        <v>1755</v>
      </c>
      <c r="L11" s="38"/>
      <c r="M11" s="38"/>
      <c r="N11" s="44"/>
      <c r="O11" s="160">
        <v>0</v>
      </c>
      <c r="P11" s="55"/>
      <c r="Q11" s="24"/>
    </row>
    <row r="12" spans="1:17" ht="15.75">
      <c r="A12" s="9" t="str">
        <f ca="1" t="shared" si="0"/>
        <v>utility I</v>
      </c>
      <c r="B12" s="109">
        <f>ROW()</f>
        <v>12</v>
      </c>
      <c r="C12" s="9" t="str">
        <f>summary!J6</f>
        <v>1026</v>
      </c>
      <c r="D12" s="9" t="str">
        <f>summary!Q8</f>
        <v>2014</v>
      </c>
      <c r="E12" s="9" t="s">
        <v>1849</v>
      </c>
      <c r="F12" s="9" t="s">
        <v>1908</v>
      </c>
      <c r="G12" s="9" t="str">
        <f t="shared" si="1"/>
        <v>u1bn12</v>
      </c>
      <c r="I12" s="117"/>
      <c r="J12" s="38" t="s">
        <v>1779</v>
      </c>
      <c r="K12" s="38" t="s">
        <v>1780</v>
      </c>
      <c r="L12" s="38"/>
      <c r="M12" s="38"/>
      <c r="N12" s="44"/>
      <c r="O12" s="160">
        <v>0</v>
      </c>
      <c r="P12" s="55"/>
      <c r="Q12" s="24"/>
    </row>
    <row r="13" spans="1:17" ht="15.75">
      <c r="A13" s="9" t="str">
        <f ca="1" t="shared" si="0"/>
        <v>utility I</v>
      </c>
      <c r="B13" s="109">
        <f>ROW()</f>
        <v>13</v>
      </c>
      <c r="C13" s="9" t="str">
        <f>summary!J6</f>
        <v>1026</v>
      </c>
      <c r="D13" s="9" t="str">
        <f>summary!Q8</f>
        <v>2014</v>
      </c>
      <c r="E13" s="9" t="s">
        <v>1849</v>
      </c>
      <c r="F13" s="9" t="s">
        <v>1908</v>
      </c>
      <c r="G13" s="9" t="str">
        <f t="shared" si="1"/>
        <v>u1bn13</v>
      </c>
      <c r="I13" s="119">
        <v>5</v>
      </c>
      <c r="J13" s="38" t="s">
        <v>1783</v>
      </c>
      <c r="K13" s="38"/>
      <c r="L13" s="38"/>
      <c r="M13" s="38"/>
      <c r="N13" s="44"/>
      <c r="O13" s="74"/>
      <c r="P13" s="55"/>
      <c r="Q13" s="24"/>
    </row>
    <row r="14" spans="1:17" ht="15.75">
      <c r="A14" s="9" t="str">
        <f ca="1" t="shared" si="0"/>
        <v>utility I</v>
      </c>
      <c r="B14" s="109">
        <f>ROW()</f>
        <v>14</v>
      </c>
      <c r="C14" s="9" t="str">
        <f>summary!J6</f>
        <v>1026</v>
      </c>
      <c r="D14" s="9" t="str">
        <f>summary!Q8</f>
        <v>2014</v>
      </c>
      <c r="E14" s="9" t="s">
        <v>1849</v>
      </c>
      <c r="F14" s="9" t="s">
        <v>1908</v>
      </c>
      <c r="G14" s="9" t="str">
        <f t="shared" si="1"/>
        <v>u1bn14</v>
      </c>
      <c r="I14" s="117"/>
      <c r="J14" s="38" t="s">
        <v>1778</v>
      </c>
      <c r="K14" s="38" t="s">
        <v>1755</v>
      </c>
      <c r="L14" s="38"/>
      <c r="M14" s="38"/>
      <c r="N14" s="44"/>
      <c r="O14" s="160">
        <v>0</v>
      </c>
      <c r="P14" s="55"/>
      <c r="Q14" s="24"/>
    </row>
    <row r="15" spans="1:17" ht="15.75">
      <c r="A15" s="9" t="str">
        <f ca="1" t="shared" si="0"/>
        <v>utility I</v>
      </c>
      <c r="B15" s="109">
        <f>ROW()</f>
        <v>15</v>
      </c>
      <c r="C15" s="9" t="str">
        <f>summary!J6</f>
        <v>1026</v>
      </c>
      <c r="D15" s="9" t="str">
        <f>summary!Q8</f>
        <v>2014</v>
      </c>
      <c r="E15" s="9" t="s">
        <v>1849</v>
      </c>
      <c r="F15" s="9" t="s">
        <v>1908</v>
      </c>
      <c r="G15" s="9" t="str">
        <f t="shared" si="1"/>
        <v>u1bn15</v>
      </c>
      <c r="I15" s="117"/>
      <c r="J15" s="38" t="s">
        <v>1779</v>
      </c>
      <c r="K15" s="38" t="s">
        <v>1780</v>
      </c>
      <c r="L15" s="38"/>
      <c r="M15" s="38"/>
      <c r="N15" s="44"/>
      <c r="O15" s="162">
        <v>0</v>
      </c>
      <c r="P15" s="55"/>
      <c r="Q15" s="24"/>
    </row>
    <row r="16" spans="1:16" ht="16.5" thickBot="1">
      <c r="A16" s="9" t="str">
        <f ca="1" t="shared" si="0"/>
        <v>utility I</v>
      </c>
      <c r="B16" s="109">
        <f>ROW()</f>
        <v>16</v>
      </c>
      <c r="C16" s="9" t="str">
        <f>summary!J6</f>
        <v>1026</v>
      </c>
      <c r="D16" s="9" t="str">
        <f>summary!Q8</f>
        <v>2014</v>
      </c>
      <c r="E16" s="9" t="s">
        <v>1849</v>
      </c>
      <c r="F16" s="9" t="s">
        <v>1908</v>
      </c>
      <c r="G16" s="9" t="str">
        <f t="shared" si="1"/>
        <v>u1bn16</v>
      </c>
      <c r="I16" s="119">
        <v>6</v>
      </c>
      <c r="J16" s="38" t="s">
        <v>23</v>
      </c>
      <c r="K16" s="38"/>
      <c r="L16" s="38"/>
      <c r="M16" s="38"/>
      <c r="N16" s="54"/>
      <c r="O16" s="99"/>
      <c r="P16" s="90">
        <f>SUM(O3:O15)</f>
        <v>0</v>
      </c>
    </row>
    <row r="17" spans="1:16" ht="16.5" thickTop="1">
      <c r="A17" s="9" t="str">
        <f ca="1" t="shared" si="0"/>
        <v>utility I</v>
      </c>
      <c r="B17" s="109">
        <f>ROW()</f>
        <v>17</v>
      </c>
      <c r="C17" s="9" t="str">
        <f>summary!J6</f>
        <v>1026</v>
      </c>
      <c r="D17" s="9" t="str">
        <f>summary!Q8</f>
        <v>2014</v>
      </c>
      <c r="E17" s="9" t="s">
        <v>1849</v>
      </c>
      <c r="F17" s="9" t="s">
        <v>1908</v>
      </c>
      <c r="G17" s="9" t="str">
        <f t="shared" si="1"/>
        <v>u1bn17</v>
      </c>
      <c r="I17" s="120"/>
      <c r="J17" s="59"/>
      <c r="K17" s="60"/>
      <c r="L17" s="60"/>
      <c r="M17" s="60"/>
      <c r="N17" s="61"/>
      <c r="O17" s="62"/>
      <c r="P17" s="63"/>
    </row>
    <row r="18" spans="1:7" ht="15.75">
      <c r="A18" s="9" t="str">
        <f ca="1" t="shared" si="0"/>
        <v>utility I</v>
      </c>
      <c r="B18" s="109">
        <f>ROW()</f>
        <v>18</v>
      </c>
      <c r="C18" s="9" t="str">
        <f>summary!J6</f>
        <v>1026</v>
      </c>
      <c r="D18" s="9" t="str">
        <f>summary!Q8</f>
        <v>2014</v>
      </c>
      <c r="E18" s="9" t="s">
        <v>1849</v>
      </c>
      <c r="F18" s="9" t="s">
        <v>1923</v>
      </c>
      <c r="G18" s="9" t="str">
        <f t="shared" si="1"/>
        <v>u1bnd18</v>
      </c>
    </row>
    <row r="19" spans="1:16" ht="15.75">
      <c r="A19" s="9" t="str">
        <f ca="1" t="shared" si="0"/>
        <v>utility I</v>
      </c>
      <c r="B19" s="109">
        <f>ROW()</f>
        <v>19</v>
      </c>
      <c r="C19" s="9" t="str">
        <f>summary!J6</f>
        <v>1026</v>
      </c>
      <c r="D19" s="9" t="str">
        <f>summary!Q8</f>
        <v>2014</v>
      </c>
      <c r="E19" s="9" t="s">
        <v>1849</v>
      </c>
      <c r="F19" s="9" t="s">
        <v>1923</v>
      </c>
      <c r="G19" s="9" t="str">
        <f t="shared" si="1"/>
        <v>u1bnd19</v>
      </c>
      <c r="I19" s="115"/>
      <c r="J19" s="237" t="s">
        <v>1884</v>
      </c>
      <c r="K19" s="237"/>
      <c r="L19" s="237"/>
      <c r="M19" s="237"/>
      <c r="N19" s="237"/>
      <c r="O19" s="237"/>
      <c r="P19" s="237"/>
    </row>
    <row r="20" spans="1:16" ht="15.75">
      <c r="A20" s="9" t="str">
        <f ca="1" t="shared" si="0"/>
        <v>utility I</v>
      </c>
      <c r="B20" s="109">
        <f>ROW()</f>
        <v>20</v>
      </c>
      <c r="C20" s="9" t="str">
        <f>summary!J6</f>
        <v>1026</v>
      </c>
      <c r="D20" s="9" t="str">
        <f>summary!Q8</f>
        <v>2014</v>
      </c>
      <c r="E20" s="9" t="s">
        <v>1849</v>
      </c>
      <c r="F20" s="9" t="s">
        <v>1923</v>
      </c>
      <c r="G20" s="9" t="str">
        <f t="shared" si="1"/>
        <v>u1bnd20</v>
      </c>
      <c r="I20" s="115"/>
      <c r="J20" s="237" t="s">
        <v>1837</v>
      </c>
      <c r="K20" s="237"/>
      <c r="L20" s="237"/>
      <c r="M20" s="237"/>
      <c r="N20" s="237"/>
      <c r="O20" s="237"/>
      <c r="P20" s="237"/>
    </row>
    <row r="21" spans="1:16" ht="24" customHeight="1">
      <c r="A21" s="9" t="str">
        <f ca="1" t="shared" si="0"/>
        <v>utility I</v>
      </c>
      <c r="B21" s="109">
        <f>ROW()</f>
        <v>21</v>
      </c>
      <c r="C21" s="9" t="str">
        <f>summary!J6</f>
        <v>1026</v>
      </c>
      <c r="D21" s="9" t="str">
        <f>summary!Q8</f>
        <v>2014</v>
      </c>
      <c r="E21" s="9" t="s">
        <v>1849</v>
      </c>
      <c r="F21" s="9" t="s">
        <v>1923</v>
      </c>
      <c r="G21" s="9" t="str">
        <f t="shared" si="1"/>
        <v>u1bnd21</v>
      </c>
      <c r="I21" s="117" t="s">
        <v>1766</v>
      </c>
      <c r="J21" s="38" t="s">
        <v>1945</v>
      </c>
      <c r="K21" s="38"/>
      <c r="L21" s="38"/>
      <c r="M21" s="38"/>
      <c r="N21" s="38"/>
      <c r="O21" s="94"/>
      <c r="P21" s="160">
        <v>0</v>
      </c>
    </row>
    <row r="22" spans="1:18" ht="15.75">
      <c r="A22" s="9" t="str">
        <f ca="1" t="shared" si="0"/>
        <v>utility I</v>
      </c>
      <c r="B22" s="109">
        <f>ROW()</f>
        <v>22</v>
      </c>
      <c r="C22" s="9" t="str">
        <f>summary!J6</f>
        <v>1026</v>
      </c>
      <c r="D22" s="9" t="str">
        <f>summary!Q8</f>
        <v>2014</v>
      </c>
      <c r="E22" s="9" t="s">
        <v>1849</v>
      </c>
      <c r="F22" s="9" t="s">
        <v>1923</v>
      </c>
      <c r="G22" s="9" t="str">
        <f t="shared" si="1"/>
        <v>u1bnd22</v>
      </c>
      <c r="I22" s="117" t="s">
        <v>1767</v>
      </c>
      <c r="J22" s="38" t="s">
        <v>1838</v>
      </c>
      <c r="K22" s="38"/>
      <c r="L22" s="38"/>
      <c r="M22" s="38"/>
      <c r="N22" s="94"/>
      <c r="O22" s="160">
        <v>0</v>
      </c>
      <c r="P22" s="8"/>
      <c r="Q22" s="23"/>
      <c r="R22" s="23"/>
    </row>
    <row r="23" spans="1:18" ht="15.75">
      <c r="A23" s="9" t="str">
        <f ca="1" t="shared" si="0"/>
        <v>utility I</v>
      </c>
      <c r="B23" s="109">
        <f>ROW()</f>
        <v>23</v>
      </c>
      <c r="C23" s="9" t="str">
        <f>summary!J6</f>
        <v>1026</v>
      </c>
      <c r="D23" s="9" t="str">
        <f>summary!Q8</f>
        <v>2014</v>
      </c>
      <c r="E23" s="9" t="s">
        <v>1849</v>
      </c>
      <c r="F23" s="9" t="s">
        <v>1923</v>
      </c>
      <c r="G23" s="9" t="str">
        <f t="shared" si="1"/>
        <v>u1bnd23</v>
      </c>
      <c r="I23" s="117" t="s">
        <v>1768</v>
      </c>
      <c r="J23" s="38" t="s">
        <v>1946</v>
      </c>
      <c r="K23" s="38"/>
      <c r="L23" s="38"/>
      <c r="M23" s="38"/>
      <c r="N23" s="38"/>
      <c r="O23" s="38"/>
      <c r="P23" s="38"/>
      <c r="Q23" s="23"/>
      <c r="R23" s="23"/>
    </row>
    <row r="24" spans="1:18" ht="15.75">
      <c r="A24" s="9" t="str">
        <f ca="1" t="shared" si="0"/>
        <v>utility I</v>
      </c>
      <c r="B24" s="109">
        <f>ROW()</f>
        <v>24</v>
      </c>
      <c r="C24" s="9" t="str">
        <f>summary!J6</f>
        <v>1026</v>
      </c>
      <c r="D24" s="9" t="str">
        <f>summary!Q8</f>
        <v>2014</v>
      </c>
      <c r="E24" s="9" t="s">
        <v>1849</v>
      </c>
      <c r="F24" s="9" t="s">
        <v>1923</v>
      </c>
      <c r="G24" s="9" t="str">
        <f t="shared" si="1"/>
        <v>u1bnd24</v>
      </c>
      <c r="I24" s="117"/>
      <c r="J24" s="38"/>
      <c r="K24" s="38" t="s">
        <v>1778</v>
      </c>
      <c r="L24" s="38" t="s">
        <v>1839</v>
      </c>
      <c r="M24" s="38"/>
      <c r="N24" s="160">
        <v>0</v>
      </c>
      <c r="O24" s="8"/>
      <c r="P24" s="38"/>
      <c r="Q24" s="23"/>
      <c r="R24" s="23"/>
    </row>
    <row r="25" spans="1:18" ht="15.75">
      <c r="A25" s="9" t="str">
        <f ca="1" t="shared" si="0"/>
        <v>utility I</v>
      </c>
      <c r="B25" s="109">
        <f>ROW()</f>
        <v>25</v>
      </c>
      <c r="C25" s="9" t="str">
        <f>summary!J6</f>
        <v>1026</v>
      </c>
      <c r="D25" s="9" t="str">
        <f>summary!Q8</f>
        <v>2014</v>
      </c>
      <c r="E25" s="9" t="s">
        <v>1849</v>
      </c>
      <c r="F25" s="9" t="s">
        <v>1923</v>
      </c>
      <c r="G25" s="9" t="str">
        <f t="shared" si="1"/>
        <v>u1bnd25</v>
      </c>
      <c r="I25" s="117"/>
      <c r="J25" s="38"/>
      <c r="K25" s="38" t="s">
        <v>1779</v>
      </c>
      <c r="L25" s="38" t="s">
        <v>1840</v>
      </c>
      <c r="M25" s="38"/>
      <c r="N25" s="160">
        <v>0</v>
      </c>
      <c r="O25" s="8"/>
      <c r="P25" s="38"/>
      <c r="Q25" s="23"/>
      <c r="R25" s="23"/>
    </row>
    <row r="26" spans="1:18" ht="15.75">
      <c r="A26" s="9" t="str">
        <f ca="1" t="shared" si="0"/>
        <v>utility I</v>
      </c>
      <c r="B26" s="109">
        <f>ROW()</f>
        <v>26</v>
      </c>
      <c r="C26" s="9" t="str">
        <f>summary!J6</f>
        <v>1026</v>
      </c>
      <c r="D26" s="9" t="str">
        <f>summary!Q8</f>
        <v>2014</v>
      </c>
      <c r="E26" s="9" t="s">
        <v>1849</v>
      </c>
      <c r="F26" s="9" t="s">
        <v>1923</v>
      </c>
      <c r="G26" s="9" t="str">
        <f t="shared" si="1"/>
        <v>u1bnd26</v>
      </c>
      <c r="I26" s="117"/>
      <c r="J26" s="38"/>
      <c r="K26" s="38" t="s">
        <v>1789</v>
      </c>
      <c r="L26" s="38" t="s">
        <v>1759</v>
      </c>
      <c r="M26" s="38"/>
      <c r="N26" s="160">
        <v>0</v>
      </c>
      <c r="O26" s="8"/>
      <c r="P26" s="38"/>
      <c r="Q26" s="23"/>
      <c r="R26" s="23"/>
    </row>
    <row r="27" spans="1:18" ht="15.75">
      <c r="A27" s="9" t="str">
        <f ca="1" t="shared" si="0"/>
        <v>utility I</v>
      </c>
      <c r="B27" s="109">
        <f>ROW()</f>
        <v>27</v>
      </c>
      <c r="C27" s="9" t="str">
        <f>summary!J6</f>
        <v>1026</v>
      </c>
      <c r="D27" s="9" t="str">
        <f>summary!Q8</f>
        <v>2014</v>
      </c>
      <c r="E27" s="9" t="s">
        <v>1849</v>
      </c>
      <c r="F27" s="9" t="s">
        <v>1923</v>
      </c>
      <c r="G27" s="9" t="str">
        <f t="shared" si="1"/>
        <v>u1bnd27</v>
      </c>
      <c r="I27" s="117"/>
      <c r="J27" s="38"/>
      <c r="K27" s="38" t="s">
        <v>1790</v>
      </c>
      <c r="L27" s="38" t="s">
        <v>1841</v>
      </c>
      <c r="M27" s="38"/>
      <c r="N27" s="160">
        <v>0</v>
      </c>
      <c r="O27" s="8"/>
      <c r="P27" s="38"/>
      <c r="Q27" s="23"/>
      <c r="R27" s="23"/>
    </row>
    <row r="28" spans="1:18" ht="15.75">
      <c r="A28" s="9" t="str">
        <f ca="1" t="shared" si="0"/>
        <v>utility I</v>
      </c>
      <c r="B28" s="109">
        <f>ROW()</f>
        <v>28</v>
      </c>
      <c r="C28" s="9" t="str">
        <f>summary!J6</f>
        <v>1026</v>
      </c>
      <c r="D28" s="9" t="str">
        <f>summary!Q8</f>
        <v>2014</v>
      </c>
      <c r="E28" s="9" t="s">
        <v>1849</v>
      </c>
      <c r="F28" s="9" t="s">
        <v>1923</v>
      </c>
      <c r="G28" s="9" t="str">
        <f t="shared" si="1"/>
        <v>u1bnd28</v>
      </c>
      <c r="I28" s="117" t="s">
        <v>1769</v>
      </c>
      <c r="J28" s="38" t="s">
        <v>1947</v>
      </c>
      <c r="K28" s="38"/>
      <c r="L28" s="38"/>
      <c r="M28" s="38"/>
      <c r="N28" s="95"/>
      <c r="O28" s="8"/>
      <c r="P28" s="38"/>
      <c r="Q28" s="23"/>
      <c r="R28" s="23"/>
    </row>
    <row r="29" spans="1:18" ht="15.75">
      <c r="A29" s="9" t="str">
        <f ca="1" t="shared" si="0"/>
        <v>utility I</v>
      </c>
      <c r="B29" s="109">
        <f>ROW()</f>
        <v>29</v>
      </c>
      <c r="C29" s="9" t="str">
        <f>summary!J6</f>
        <v>1026</v>
      </c>
      <c r="D29" s="9" t="str">
        <f>summary!Q8</f>
        <v>2014</v>
      </c>
      <c r="E29" s="9" t="s">
        <v>1849</v>
      </c>
      <c r="F29" s="9" t="s">
        <v>1923</v>
      </c>
      <c r="G29" s="9" t="str">
        <f t="shared" si="1"/>
        <v>u1bnd29</v>
      </c>
      <c r="I29" s="117"/>
      <c r="J29" s="38"/>
      <c r="K29" s="38" t="s">
        <v>1778</v>
      </c>
      <c r="L29" s="38" t="s">
        <v>1948</v>
      </c>
      <c r="M29" s="38"/>
      <c r="N29" s="160">
        <v>0</v>
      </c>
      <c r="O29" s="8"/>
      <c r="P29" s="38"/>
      <c r="Q29" s="23"/>
      <c r="R29" s="23"/>
    </row>
    <row r="30" spans="1:18" ht="15.75">
      <c r="A30" s="9" t="str">
        <f ca="1" t="shared" si="0"/>
        <v>utility I</v>
      </c>
      <c r="B30" s="109">
        <f>ROW()</f>
        <v>30</v>
      </c>
      <c r="C30" s="9" t="str">
        <f>summary!J6</f>
        <v>1026</v>
      </c>
      <c r="D30" s="9" t="str">
        <f>summary!Q8</f>
        <v>2014</v>
      </c>
      <c r="E30" s="9" t="s">
        <v>1849</v>
      </c>
      <c r="F30" s="9" t="s">
        <v>1923</v>
      </c>
      <c r="G30" s="9" t="str">
        <f t="shared" si="1"/>
        <v>u1bnd30</v>
      </c>
      <c r="I30" s="117"/>
      <c r="K30" s="38" t="s">
        <v>1779</v>
      </c>
      <c r="L30" s="38" t="s">
        <v>1842</v>
      </c>
      <c r="N30" s="160">
        <v>0</v>
      </c>
      <c r="O30" s="8"/>
      <c r="P30" s="38"/>
      <c r="Q30" s="23"/>
      <c r="R30" s="23"/>
    </row>
    <row r="31" spans="1:18" ht="15.75">
      <c r="A31" s="9" t="str">
        <f ca="1" t="shared" si="0"/>
        <v>utility I</v>
      </c>
      <c r="B31" s="109">
        <f>ROW()</f>
        <v>31</v>
      </c>
      <c r="C31" s="9" t="str">
        <f>summary!J6</f>
        <v>1026</v>
      </c>
      <c r="D31" s="9" t="str">
        <f>summary!Q8</f>
        <v>2014</v>
      </c>
      <c r="E31" s="9" t="s">
        <v>1849</v>
      </c>
      <c r="F31" s="9" t="s">
        <v>1923</v>
      </c>
      <c r="G31" s="9" t="str">
        <f t="shared" si="1"/>
        <v>u1bnd31</v>
      </c>
      <c r="I31" s="117" t="s">
        <v>1771</v>
      </c>
      <c r="J31" s="38" t="s">
        <v>1949</v>
      </c>
      <c r="K31" s="38"/>
      <c r="L31" s="38"/>
      <c r="M31" s="38"/>
      <c r="N31" s="160">
        <v>0</v>
      </c>
      <c r="O31" s="8"/>
      <c r="P31" s="38"/>
      <c r="Q31" s="23"/>
      <c r="R31" s="23"/>
    </row>
    <row r="32" spans="1:17" ht="16.5" thickBot="1">
      <c r="A32" s="9" t="str">
        <f ca="1" t="shared" si="0"/>
        <v>utility I</v>
      </c>
      <c r="B32" s="109">
        <f>ROW()</f>
        <v>32</v>
      </c>
      <c r="C32" s="9" t="str">
        <f>summary!J6</f>
        <v>1026</v>
      </c>
      <c r="D32" s="9" t="str">
        <f>summary!Q8</f>
        <v>2014</v>
      </c>
      <c r="E32" s="9" t="s">
        <v>1849</v>
      </c>
      <c r="F32" s="9" t="s">
        <v>1923</v>
      </c>
      <c r="G32" s="9" t="str">
        <f t="shared" si="1"/>
        <v>u1bnd32</v>
      </c>
      <c r="I32" s="117" t="s">
        <v>1772</v>
      </c>
      <c r="J32" s="38" t="s">
        <v>1843</v>
      </c>
      <c r="K32" s="38"/>
      <c r="L32" s="38"/>
      <c r="M32" s="38"/>
      <c r="N32" s="94"/>
      <c r="O32" s="96">
        <f>SUM(N24:N31)</f>
        <v>0</v>
      </c>
      <c r="P32" s="38"/>
      <c r="Q32" s="23"/>
    </row>
    <row r="33" spans="1:16" ht="16.5" thickTop="1">
      <c r="A33" s="9" t="str">
        <f ca="1" t="shared" si="0"/>
        <v>utility I</v>
      </c>
      <c r="B33" s="109">
        <f>ROW()</f>
        <v>33</v>
      </c>
      <c r="C33" s="9" t="str">
        <f>summary!J6</f>
        <v>1026</v>
      </c>
      <c r="D33" s="9" t="str">
        <f>summary!Q8</f>
        <v>2014</v>
      </c>
      <c r="E33" s="9" t="s">
        <v>1849</v>
      </c>
      <c r="F33" s="9" t="s">
        <v>1923</v>
      </c>
      <c r="G33" s="9" t="str">
        <f t="shared" si="1"/>
        <v>u1bnd33</v>
      </c>
      <c r="I33" s="117" t="s">
        <v>1773</v>
      </c>
      <c r="J33" s="38" t="s">
        <v>1844</v>
      </c>
      <c r="K33" s="38"/>
      <c r="L33" s="38"/>
      <c r="M33" s="38"/>
      <c r="N33" s="38"/>
      <c r="O33" s="94"/>
      <c r="P33" s="52">
        <f>O22+O32</f>
        <v>0</v>
      </c>
    </row>
    <row r="34" spans="1:16" ht="15.75">
      <c r="A34" s="9" t="str">
        <f ca="1" t="shared" si="0"/>
        <v>utility I</v>
      </c>
      <c r="B34" s="109">
        <f>ROW()</f>
        <v>34</v>
      </c>
      <c r="C34" s="9" t="str">
        <f>summary!J6</f>
        <v>1026</v>
      </c>
      <c r="D34" s="9" t="str">
        <f>summary!Q8</f>
        <v>2014</v>
      </c>
      <c r="E34" s="9" t="s">
        <v>1849</v>
      </c>
      <c r="F34" s="9" t="s">
        <v>1923</v>
      </c>
      <c r="G34" s="9" t="str">
        <f t="shared" si="1"/>
        <v>u1bnd34</v>
      </c>
      <c r="I34" s="117" t="s">
        <v>1774</v>
      </c>
      <c r="J34" s="38" t="s">
        <v>1845</v>
      </c>
      <c r="K34" s="38"/>
      <c r="L34" s="38"/>
      <c r="M34" s="38"/>
      <c r="N34" s="38"/>
      <c r="O34" s="94"/>
      <c r="P34" s="52">
        <f>IF((P21-P33)&gt;0,P21-P33,0)</f>
        <v>0</v>
      </c>
    </row>
    <row r="35" spans="1:16" ht="15.75">
      <c r="A35" s="9" t="str">
        <f ca="1" t="shared" si="0"/>
        <v>utility I</v>
      </c>
      <c r="B35" s="109">
        <f>ROW()</f>
        <v>35</v>
      </c>
      <c r="C35" s="9" t="str">
        <f>summary!J6</f>
        <v>1026</v>
      </c>
      <c r="D35" s="9" t="str">
        <f>summary!Q8</f>
        <v>2014</v>
      </c>
      <c r="E35" s="9" t="s">
        <v>1849</v>
      </c>
      <c r="F35" s="9" t="s">
        <v>1923</v>
      </c>
      <c r="G35" s="9" t="str">
        <f t="shared" si="1"/>
        <v>u1bnd35</v>
      </c>
      <c r="I35" s="117" t="s">
        <v>1775</v>
      </c>
      <c r="J35" s="38" t="s">
        <v>1846</v>
      </c>
      <c r="K35" s="38"/>
      <c r="L35" s="38"/>
      <c r="M35" s="38"/>
      <c r="N35" s="38"/>
      <c r="O35" s="94"/>
      <c r="P35" s="52">
        <f>IF((P21-P33)&lt;0,ABS(P21-P33),0)</f>
        <v>0</v>
      </c>
    </row>
    <row r="36" spans="1:16" ht="15.75">
      <c r="A36" s="9" t="str">
        <f ca="1" t="shared" si="0"/>
        <v>utility I</v>
      </c>
      <c r="B36" s="109">
        <f>ROW()</f>
        <v>36</v>
      </c>
      <c r="C36" s="9" t="str">
        <f>summary!J6</f>
        <v>1026</v>
      </c>
      <c r="D36" s="9" t="str">
        <f>summary!Q8</f>
        <v>2014</v>
      </c>
      <c r="E36" s="9" t="s">
        <v>1849</v>
      </c>
      <c r="F36" s="9" t="s">
        <v>1923</v>
      </c>
      <c r="G36" s="9" t="str">
        <f t="shared" si="1"/>
        <v>u1bnd36</v>
      </c>
      <c r="I36" s="117" t="s">
        <v>1784</v>
      </c>
      <c r="J36" s="38" t="s">
        <v>1847</v>
      </c>
      <c r="K36" s="38"/>
      <c r="L36" s="38"/>
      <c r="M36" s="38"/>
      <c r="N36" s="38"/>
      <c r="O36" s="94"/>
      <c r="P36" s="52">
        <f>O32</f>
        <v>0</v>
      </c>
    </row>
    <row r="37" spans="1:16" ht="15.75">
      <c r="A37" s="9" t="str">
        <f ca="1" t="shared" si="0"/>
        <v>utility I</v>
      </c>
      <c r="B37" s="109">
        <f>ROW()</f>
        <v>37</v>
      </c>
      <c r="C37" s="9" t="str">
        <f>summary!J6</f>
        <v>1026</v>
      </c>
      <c r="D37" s="9" t="str">
        <f>summary!Q8</f>
        <v>2014</v>
      </c>
      <c r="E37" s="9" t="s">
        <v>1849</v>
      </c>
      <c r="F37" s="9" t="s">
        <v>1923</v>
      </c>
      <c r="G37" s="9" t="str">
        <f t="shared" si="1"/>
        <v>u1bnd37</v>
      </c>
      <c r="I37" s="117" t="s">
        <v>1785</v>
      </c>
      <c r="J37" s="38" t="s">
        <v>1950</v>
      </c>
      <c r="K37" s="38"/>
      <c r="L37" s="38"/>
      <c r="M37" s="38"/>
      <c r="N37" s="38"/>
      <c r="O37" s="94"/>
      <c r="P37" s="52">
        <f>IF(P35&lt;P36,P35*1,P36*1)</f>
        <v>0</v>
      </c>
    </row>
    <row r="38" spans="1:18" ht="15.75">
      <c r="A38" s="9" t="str">
        <f ca="1" t="shared" si="0"/>
        <v>utility I</v>
      </c>
      <c r="B38" s="109">
        <f>ROW()</f>
        <v>38</v>
      </c>
      <c r="C38" s="9" t="str">
        <f>summary!J6</f>
        <v>1026</v>
      </c>
      <c r="D38" s="9" t="str">
        <f>summary!Q8</f>
        <v>2014</v>
      </c>
      <c r="E38" s="9" t="s">
        <v>1849</v>
      </c>
      <c r="F38" s="9" t="s">
        <v>1923</v>
      </c>
      <c r="G38" s="9" t="str">
        <f t="shared" si="1"/>
        <v>u1bnd38</v>
      </c>
      <c r="I38" s="117"/>
      <c r="J38" s="38" t="s">
        <v>1922</v>
      </c>
      <c r="K38" s="38"/>
      <c r="L38" s="38"/>
      <c r="M38" s="38"/>
      <c r="N38" s="97"/>
      <c r="O38" s="38"/>
      <c r="P38" s="38"/>
      <c r="Q38" s="23"/>
      <c r="R38" s="23"/>
    </row>
    <row r="39" spans="1:16" ht="15.75">
      <c r="A39" s="9" t="str">
        <f ca="1" t="shared" si="0"/>
        <v>utility I</v>
      </c>
      <c r="B39" s="109">
        <f>ROW()</f>
        <v>39</v>
      </c>
      <c r="C39" s="9" t="str">
        <f>summary!J6</f>
        <v>1026</v>
      </c>
      <c r="D39" s="9" t="str">
        <f>summary!Q8</f>
        <v>2014</v>
      </c>
      <c r="E39" s="9" t="s">
        <v>1849</v>
      </c>
      <c r="F39" s="9" t="s">
        <v>1923</v>
      </c>
      <c r="G39" s="9" t="str">
        <f t="shared" si="1"/>
        <v>u1bnd39</v>
      </c>
      <c r="I39" s="122"/>
      <c r="J39" s="8"/>
      <c r="K39" s="8"/>
      <c r="L39" s="8"/>
      <c r="M39" s="8"/>
      <c r="N39" s="8"/>
      <c r="O39" s="8"/>
      <c r="P39" s="8"/>
    </row>
    <row r="40" spans="1:17" ht="15.75">
      <c r="A40" s="9" t="str">
        <f ca="1" t="shared" si="0"/>
        <v>utility I</v>
      </c>
      <c r="B40" s="109">
        <f>ROW()</f>
        <v>40</v>
      </c>
      <c r="C40" s="9" t="str">
        <f>summary!J6</f>
        <v>1026</v>
      </c>
      <c r="D40" s="9" t="str">
        <f>summary!Q8</f>
        <v>2014</v>
      </c>
      <c r="E40" s="9" t="s">
        <v>1849</v>
      </c>
      <c r="F40" s="9" t="s">
        <v>1923</v>
      </c>
      <c r="G40" s="9" t="str">
        <f t="shared" si="1"/>
        <v>u1bnd40</v>
      </c>
      <c r="I40" s="117" t="s">
        <v>1778</v>
      </c>
      <c r="J40" s="38" t="s">
        <v>1786</v>
      </c>
      <c r="K40" s="155" t="str">
        <f>J2</f>
        <v>None</v>
      </c>
      <c r="L40" s="88"/>
      <c r="M40" s="38" t="s">
        <v>1787</v>
      </c>
      <c r="N40" s="55"/>
      <c r="O40" s="52">
        <f>P16</f>
        <v>0</v>
      </c>
      <c r="P40" s="8"/>
      <c r="Q40" s="24"/>
    </row>
    <row r="41" spans="1:17" ht="15.75">
      <c r="A41" s="9" t="str">
        <f ca="1" t="shared" si="0"/>
        <v>utility I</v>
      </c>
      <c r="B41" s="109">
        <f>ROW()</f>
        <v>41</v>
      </c>
      <c r="C41" s="9" t="str">
        <f>summary!J6</f>
        <v>1026</v>
      </c>
      <c r="D41" s="9" t="str">
        <f>summary!Q8</f>
        <v>2014</v>
      </c>
      <c r="E41" s="9" t="s">
        <v>1849</v>
      </c>
      <c r="F41" s="9" t="s">
        <v>1923</v>
      </c>
      <c r="G41" s="9" t="str">
        <f t="shared" si="1"/>
        <v>u1bnd41</v>
      </c>
      <c r="I41" s="117" t="s">
        <v>1779</v>
      </c>
      <c r="J41" s="38" t="s">
        <v>1951</v>
      </c>
      <c r="K41" s="38"/>
      <c r="L41" s="38"/>
      <c r="M41" s="38"/>
      <c r="N41" s="55"/>
      <c r="O41" s="55"/>
      <c r="P41" s="8"/>
      <c r="Q41" s="24"/>
    </row>
    <row r="42" spans="1:17" ht="15.75">
      <c r="A42" s="9" t="str">
        <f ca="1" t="shared" si="0"/>
        <v>utility I</v>
      </c>
      <c r="B42" s="109">
        <f>ROW()</f>
        <v>42</v>
      </c>
      <c r="C42" s="9" t="str">
        <f>summary!J6</f>
        <v>1026</v>
      </c>
      <c r="D42" s="9" t="str">
        <f>summary!Q8</f>
        <v>2014</v>
      </c>
      <c r="E42" s="9" t="s">
        <v>1849</v>
      </c>
      <c r="F42" s="9" t="s">
        <v>1923</v>
      </c>
      <c r="G42" s="9" t="str">
        <f t="shared" si="1"/>
        <v>u1bnd42</v>
      </c>
      <c r="I42" s="117"/>
      <c r="J42" s="234">
        <f>P37</f>
        <v>0</v>
      </c>
      <c r="K42" s="234"/>
      <c r="L42" s="234"/>
      <c r="M42" s="38" t="s">
        <v>1788</v>
      </c>
      <c r="N42" s="55"/>
      <c r="O42" s="52">
        <f>J42*20</f>
        <v>0</v>
      </c>
      <c r="P42" s="8"/>
      <c r="Q42" s="24"/>
    </row>
    <row r="43" spans="1:17" ht="15.75">
      <c r="A43" s="9" t="str">
        <f ca="1" t="shared" si="0"/>
        <v>utility I</v>
      </c>
      <c r="B43" s="109">
        <f>ROW()</f>
        <v>43</v>
      </c>
      <c r="C43" s="9" t="str">
        <f>summary!J6</f>
        <v>1026</v>
      </c>
      <c r="D43" s="9" t="str">
        <f>summary!Q8</f>
        <v>2014</v>
      </c>
      <c r="E43" s="9" t="s">
        <v>1849</v>
      </c>
      <c r="F43" s="9" t="s">
        <v>1923</v>
      </c>
      <c r="G43" s="9" t="str">
        <f t="shared" si="1"/>
        <v>u1bnd43</v>
      </c>
      <c r="I43" s="117" t="s">
        <v>1789</v>
      </c>
      <c r="J43" s="38" t="s">
        <v>0</v>
      </c>
      <c r="K43" s="38"/>
      <c r="L43" s="38"/>
      <c r="M43" s="38"/>
      <c r="N43" s="55"/>
      <c r="O43" s="52">
        <f>IF(O42&lt;O40,O40-O42,0)</f>
        <v>0</v>
      </c>
      <c r="P43" s="8"/>
      <c r="Q43" s="24"/>
    </row>
    <row r="44" spans="1:17" ht="15.75">
      <c r="A44" s="9" t="str">
        <f ca="1" t="shared" si="0"/>
        <v>utility I</v>
      </c>
      <c r="B44" s="109">
        <f>ROW()</f>
        <v>44</v>
      </c>
      <c r="C44" s="9" t="str">
        <f>summary!J6</f>
        <v>1026</v>
      </c>
      <c r="D44" s="9" t="str">
        <f>summary!Q8</f>
        <v>2014</v>
      </c>
      <c r="E44" s="9" t="s">
        <v>1849</v>
      </c>
      <c r="F44" s="9" t="s">
        <v>1923</v>
      </c>
      <c r="G44" s="9" t="str">
        <f t="shared" si="1"/>
        <v>u1bnd44</v>
      </c>
      <c r="I44" s="117" t="s">
        <v>1790</v>
      </c>
      <c r="J44" s="38" t="s">
        <v>1885</v>
      </c>
      <c r="K44" s="38"/>
      <c r="L44" s="38"/>
      <c r="M44" s="38"/>
      <c r="N44" s="55"/>
      <c r="O44" s="160"/>
      <c r="P44" s="8"/>
      <c r="Q44" s="24"/>
    </row>
    <row r="45" spans="1:16" ht="15.75">
      <c r="A45" s="9" t="str">
        <f ca="1" t="shared" si="0"/>
        <v>utility I</v>
      </c>
      <c r="B45" s="109">
        <f>ROW()</f>
        <v>45</v>
      </c>
      <c r="C45" s="9" t="str">
        <f>summary!J6</f>
        <v>1026</v>
      </c>
      <c r="D45" s="9" t="str">
        <f>summary!Q8</f>
        <v>2014</v>
      </c>
      <c r="E45" s="9" t="s">
        <v>1849</v>
      </c>
      <c r="F45" s="9" t="s">
        <v>1923</v>
      </c>
      <c r="G45" s="9" t="str">
        <f t="shared" si="1"/>
        <v>u1bnd45</v>
      </c>
      <c r="I45" s="118" t="s">
        <v>1791</v>
      </c>
      <c r="J45" s="32" t="s">
        <v>1886</v>
      </c>
      <c r="K45" s="38"/>
      <c r="L45" s="38"/>
      <c r="M45" s="38"/>
      <c r="N45" s="54"/>
      <c r="O45" s="52">
        <f>O43+O44</f>
        <v>0</v>
      </c>
      <c r="P45" s="44"/>
    </row>
    <row r="46" spans="1:16" ht="15.75">
      <c r="A46" s="9" t="str">
        <f ca="1" t="shared" si="0"/>
        <v>utility I</v>
      </c>
      <c r="B46" s="109">
        <f>ROW()</f>
        <v>46</v>
      </c>
      <c r="C46" s="9" t="str">
        <f>summary!J6</f>
        <v>1026</v>
      </c>
      <c r="D46" s="9" t="str">
        <f>summary!Q8</f>
        <v>2014</v>
      </c>
      <c r="E46" s="9" t="s">
        <v>1849</v>
      </c>
      <c r="F46" s="9" t="s">
        <v>1923</v>
      </c>
      <c r="G46" s="9" t="str">
        <f t="shared" si="1"/>
        <v>u1bnd46</v>
      </c>
      <c r="I46" s="118" t="s">
        <v>2050</v>
      </c>
      <c r="J46" s="32" t="s">
        <v>2051</v>
      </c>
      <c r="K46" s="38"/>
      <c r="L46" s="38"/>
      <c r="M46" s="38"/>
      <c r="N46" s="54"/>
      <c r="O46" s="160"/>
      <c r="P46" s="44"/>
    </row>
    <row r="47" spans="1:16" ht="27" customHeight="1" thickBot="1">
      <c r="A47" s="9" t="str">
        <f ca="1" t="shared" si="0"/>
        <v>utility I</v>
      </c>
      <c r="B47" s="109">
        <f>ROW()</f>
        <v>47</v>
      </c>
      <c r="C47" s="9" t="str">
        <f>summary!J6</f>
        <v>1026</v>
      </c>
      <c r="D47" s="9" t="str">
        <f>summary!Q8</f>
        <v>2014</v>
      </c>
      <c r="E47" s="9" t="s">
        <v>1849</v>
      </c>
      <c r="F47" s="9" t="s">
        <v>1923</v>
      </c>
      <c r="G47" s="9" t="str">
        <f>F47&amp;ROW()</f>
        <v>u1bnd47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II</v>
      </c>
      <c r="B1" s="109">
        <f>ROW()</f>
        <v>1</v>
      </c>
      <c r="C1" s="9" t="str">
        <f>summary!J6</f>
        <v>1026</v>
      </c>
      <c r="D1" s="9" t="str">
        <f>summary!Q8</f>
        <v>2014</v>
      </c>
      <c r="E1" s="9" t="s">
        <v>1849</v>
      </c>
      <c r="F1" s="9" t="s">
        <v>1910</v>
      </c>
      <c r="G1" s="9" t="str">
        <f>F1&amp;ROW()</f>
        <v>u2bn1</v>
      </c>
      <c r="I1" s="115"/>
      <c r="J1" s="235" t="s">
        <v>1953</v>
      </c>
      <c r="K1" s="235"/>
      <c r="L1" s="235"/>
      <c r="M1" s="235"/>
      <c r="N1" s="235"/>
      <c r="O1" s="235"/>
      <c r="P1" s="23"/>
      <c r="Q1" s="23"/>
    </row>
    <row r="2" spans="1:17" ht="18.75">
      <c r="A2" s="9" t="str">
        <f ca="1" t="shared" si="0"/>
        <v>utility II</v>
      </c>
      <c r="B2" s="109">
        <f>ROW()</f>
        <v>2</v>
      </c>
      <c r="C2" s="9" t="str">
        <f>summary!J6</f>
        <v>1026</v>
      </c>
      <c r="D2" s="9" t="str">
        <f>summary!Q8</f>
        <v>2014</v>
      </c>
      <c r="E2" s="9" t="s">
        <v>1849</v>
      </c>
      <c r="F2" s="9" t="s">
        <v>1910</v>
      </c>
      <c r="G2" s="9" t="str">
        <f aca="true" t="shared" si="1" ref="G2:G46">F2&amp;ROW()</f>
        <v>u2bn2</v>
      </c>
      <c r="I2" s="116" t="s">
        <v>1895</v>
      </c>
      <c r="J2" s="238" t="s">
        <v>1905</v>
      </c>
      <c r="K2" s="238"/>
      <c r="L2" s="238"/>
      <c r="M2" s="37" t="s">
        <v>1909</v>
      </c>
      <c r="N2" s="24"/>
      <c r="O2" s="24"/>
      <c r="P2" s="24"/>
      <c r="Q2" s="24"/>
    </row>
    <row r="3" spans="1:17" ht="15.75">
      <c r="A3" s="9" t="str">
        <f ca="1" t="shared" si="0"/>
        <v>utility II</v>
      </c>
      <c r="B3" s="109">
        <f>ROW()</f>
        <v>3</v>
      </c>
      <c r="C3" s="9" t="str">
        <f>summary!J6</f>
        <v>1026</v>
      </c>
      <c r="D3" s="9" t="str">
        <f>summary!Q8</f>
        <v>2014</v>
      </c>
      <c r="E3" s="9" t="s">
        <v>1849</v>
      </c>
      <c r="F3" s="9" t="s">
        <v>1910</v>
      </c>
      <c r="G3" s="9" t="str">
        <f t="shared" si="1"/>
        <v>u2bn3</v>
      </c>
      <c r="I3" s="117" t="s">
        <v>1766</v>
      </c>
      <c r="J3" s="38" t="s">
        <v>1776</v>
      </c>
      <c r="K3" s="38"/>
      <c r="L3" s="38"/>
      <c r="M3" s="38"/>
      <c r="N3" s="44"/>
      <c r="O3" s="160">
        <v>0</v>
      </c>
      <c r="P3" s="55"/>
      <c r="Q3" s="24"/>
    </row>
    <row r="4" spans="1:17" ht="15.75">
      <c r="A4" s="9" t="str">
        <f ca="1" t="shared" si="0"/>
        <v>utility II</v>
      </c>
      <c r="B4" s="109">
        <f>ROW()</f>
        <v>4</v>
      </c>
      <c r="C4" s="9" t="str">
        <f>summary!J6</f>
        <v>1026</v>
      </c>
      <c r="D4" s="9" t="str">
        <f>summary!Q8</f>
        <v>2014</v>
      </c>
      <c r="E4" s="9" t="s">
        <v>1849</v>
      </c>
      <c r="F4" s="9" t="s">
        <v>1910</v>
      </c>
      <c r="G4" s="9" t="str">
        <f t="shared" si="1"/>
        <v>u2bn4</v>
      </c>
      <c r="I4" s="117" t="s">
        <v>1767</v>
      </c>
      <c r="J4" s="38" t="s">
        <v>1777</v>
      </c>
      <c r="K4" s="38"/>
      <c r="L4" s="38"/>
      <c r="M4" s="38"/>
      <c r="N4" s="55"/>
      <c r="O4" s="53"/>
      <c r="P4" s="55"/>
      <c r="Q4" s="24"/>
    </row>
    <row r="5" spans="1:17" ht="15.75">
      <c r="A5" s="9" t="str">
        <f ca="1" t="shared" si="0"/>
        <v>utility II</v>
      </c>
      <c r="B5" s="109">
        <f>ROW()</f>
        <v>5</v>
      </c>
      <c r="C5" s="9" t="str">
        <f>summary!J6</f>
        <v>1026</v>
      </c>
      <c r="D5" s="9" t="str">
        <f>summary!Q8</f>
        <v>2014</v>
      </c>
      <c r="E5" s="9" t="s">
        <v>1849</v>
      </c>
      <c r="F5" s="9" t="s">
        <v>1910</v>
      </c>
      <c r="G5" s="9" t="str">
        <f t="shared" si="1"/>
        <v>u2bn5</v>
      </c>
      <c r="I5" s="117"/>
      <c r="J5" s="38" t="s">
        <v>1778</v>
      </c>
      <c r="K5" s="38" t="s">
        <v>1755</v>
      </c>
      <c r="L5" s="38"/>
      <c r="M5" s="38"/>
      <c r="N5" s="44"/>
      <c r="O5" s="160">
        <v>0</v>
      </c>
      <c r="P5" s="55"/>
      <c r="Q5" s="24"/>
    </row>
    <row r="6" spans="1:17" ht="15.75">
      <c r="A6" s="9" t="str">
        <f ca="1" t="shared" si="0"/>
        <v>utility II</v>
      </c>
      <c r="B6" s="109">
        <f>ROW()</f>
        <v>6</v>
      </c>
      <c r="C6" s="9" t="str">
        <f>summary!J6</f>
        <v>1026</v>
      </c>
      <c r="D6" s="9" t="str">
        <f>summary!Q8</f>
        <v>2014</v>
      </c>
      <c r="E6" s="9" t="s">
        <v>1849</v>
      </c>
      <c r="F6" s="9" t="s">
        <v>1910</v>
      </c>
      <c r="G6" s="9" t="str">
        <f t="shared" si="1"/>
        <v>u2bn6</v>
      </c>
      <c r="I6" s="117"/>
      <c r="J6" s="38" t="s">
        <v>1779</v>
      </c>
      <c r="K6" s="38" t="s">
        <v>1780</v>
      </c>
      <c r="L6" s="38"/>
      <c r="M6" s="38" t="s">
        <v>22</v>
      </c>
      <c r="N6" s="44"/>
      <c r="O6" s="160">
        <v>0</v>
      </c>
      <c r="P6" s="55"/>
      <c r="Q6" s="24"/>
    </row>
    <row r="7" spans="1:17" ht="15.75">
      <c r="A7" s="9" t="str">
        <f ca="1" t="shared" si="0"/>
        <v>utility II</v>
      </c>
      <c r="B7" s="109">
        <f>ROW()</f>
        <v>7</v>
      </c>
      <c r="C7" s="9" t="str">
        <f>summary!J6</f>
        <v>1026</v>
      </c>
      <c r="D7" s="9" t="str">
        <f>summary!Q8</f>
        <v>2014</v>
      </c>
      <c r="E7" s="9" t="s">
        <v>1849</v>
      </c>
      <c r="F7" s="9" t="s">
        <v>1910</v>
      </c>
      <c r="G7" s="9" t="str">
        <f t="shared" si="1"/>
        <v>u2bn7</v>
      </c>
      <c r="I7" s="118">
        <v>3</v>
      </c>
      <c r="J7" s="38" t="s">
        <v>1781</v>
      </c>
      <c r="K7" s="38"/>
      <c r="L7" s="38"/>
      <c r="M7" s="38"/>
      <c r="N7" s="55"/>
      <c r="O7" s="53"/>
      <c r="P7" s="55"/>
      <c r="Q7" s="24"/>
    </row>
    <row r="8" spans="1:17" ht="15.75">
      <c r="A8" s="9" t="str">
        <f ca="1" t="shared" si="0"/>
        <v>utility II</v>
      </c>
      <c r="B8" s="109">
        <f>ROW()</f>
        <v>8</v>
      </c>
      <c r="C8" s="9" t="str">
        <f>summary!J6</f>
        <v>1026</v>
      </c>
      <c r="D8" s="9" t="str">
        <f>summary!Q8</f>
        <v>2014</v>
      </c>
      <c r="E8" s="9" t="s">
        <v>1849</v>
      </c>
      <c r="F8" s="9" t="s">
        <v>1910</v>
      </c>
      <c r="G8" s="9" t="str">
        <f t="shared" si="1"/>
        <v>u2bn8</v>
      </c>
      <c r="I8" s="117"/>
      <c r="J8" s="38" t="s">
        <v>1778</v>
      </c>
      <c r="K8" s="38" t="s">
        <v>1755</v>
      </c>
      <c r="L8" s="38"/>
      <c r="M8" s="38"/>
      <c r="N8" s="44"/>
      <c r="O8" s="160">
        <v>0</v>
      </c>
      <c r="P8" s="55"/>
      <c r="Q8" s="24"/>
    </row>
    <row r="9" spans="1:17" ht="15.75">
      <c r="A9" s="9" t="str">
        <f ca="1" t="shared" si="0"/>
        <v>utility II</v>
      </c>
      <c r="B9" s="109">
        <f>ROW()</f>
        <v>9</v>
      </c>
      <c r="C9" s="9" t="str">
        <f>summary!J6</f>
        <v>1026</v>
      </c>
      <c r="D9" s="9" t="str">
        <f>summary!Q8</f>
        <v>2014</v>
      </c>
      <c r="E9" s="9" t="s">
        <v>1849</v>
      </c>
      <c r="F9" s="9" t="s">
        <v>1910</v>
      </c>
      <c r="G9" s="9" t="str">
        <f t="shared" si="1"/>
        <v>u2bn9</v>
      </c>
      <c r="I9" s="117"/>
      <c r="J9" s="38" t="s">
        <v>1779</v>
      </c>
      <c r="K9" s="38" t="s">
        <v>1780</v>
      </c>
      <c r="L9" s="38"/>
      <c r="M9" s="38"/>
      <c r="N9" s="44"/>
      <c r="O9" s="160">
        <v>0</v>
      </c>
      <c r="P9" s="55"/>
      <c r="Q9" s="24"/>
    </row>
    <row r="10" spans="1:17" ht="15.75">
      <c r="A10" s="9" t="str">
        <f ca="1" t="shared" si="0"/>
        <v>utility II</v>
      </c>
      <c r="B10" s="109">
        <f>ROW()</f>
        <v>10</v>
      </c>
      <c r="C10" s="9" t="str">
        <f>summary!J6</f>
        <v>1026</v>
      </c>
      <c r="D10" s="9" t="str">
        <f>summary!Q8</f>
        <v>2014</v>
      </c>
      <c r="E10" s="9" t="s">
        <v>1849</v>
      </c>
      <c r="F10" s="9" t="s">
        <v>1910</v>
      </c>
      <c r="G10" s="9" t="str">
        <f t="shared" si="1"/>
        <v>u2bn10</v>
      </c>
      <c r="I10" s="117">
        <v>4</v>
      </c>
      <c r="J10" s="38" t="s">
        <v>1782</v>
      </c>
      <c r="K10" s="38"/>
      <c r="L10" s="38"/>
      <c r="M10" s="38"/>
      <c r="N10" s="55"/>
      <c r="O10" s="53"/>
      <c r="P10" s="55"/>
      <c r="Q10" s="24"/>
    </row>
    <row r="11" spans="1:17" ht="15.75">
      <c r="A11" s="9" t="str">
        <f ca="1" t="shared" si="0"/>
        <v>utility II</v>
      </c>
      <c r="B11" s="109">
        <f>ROW()</f>
        <v>11</v>
      </c>
      <c r="C11" s="9" t="str">
        <f>summary!J6</f>
        <v>1026</v>
      </c>
      <c r="D11" s="9" t="str">
        <f>summary!Q8</f>
        <v>2014</v>
      </c>
      <c r="E11" s="9" t="s">
        <v>1849</v>
      </c>
      <c r="F11" s="9" t="s">
        <v>1910</v>
      </c>
      <c r="G11" s="9" t="str">
        <f t="shared" si="1"/>
        <v>u2bn11</v>
      </c>
      <c r="I11" s="117"/>
      <c r="J11" s="38" t="s">
        <v>1778</v>
      </c>
      <c r="K11" s="38" t="s">
        <v>1755</v>
      </c>
      <c r="L11" s="38"/>
      <c r="M11" s="38"/>
      <c r="N11" s="44"/>
      <c r="O11" s="160">
        <v>0</v>
      </c>
      <c r="P11" s="55"/>
      <c r="Q11" s="24"/>
    </row>
    <row r="12" spans="1:17" ht="15.75">
      <c r="A12" s="9" t="str">
        <f ca="1" t="shared" si="0"/>
        <v>utility II</v>
      </c>
      <c r="B12" s="109">
        <f>ROW()</f>
        <v>12</v>
      </c>
      <c r="C12" s="9" t="str">
        <f>summary!J6</f>
        <v>1026</v>
      </c>
      <c r="D12" s="9" t="str">
        <f>summary!Q8</f>
        <v>2014</v>
      </c>
      <c r="E12" s="9" t="s">
        <v>1849</v>
      </c>
      <c r="F12" s="9" t="s">
        <v>1910</v>
      </c>
      <c r="G12" s="9" t="str">
        <f t="shared" si="1"/>
        <v>u2bn12</v>
      </c>
      <c r="I12" s="117"/>
      <c r="J12" s="38" t="s">
        <v>1779</v>
      </c>
      <c r="K12" s="38" t="s">
        <v>1780</v>
      </c>
      <c r="L12" s="38"/>
      <c r="M12" s="38"/>
      <c r="N12" s="44"/>
      <c r="O12" s="160">
        <v>0</v>
      </c>
      <c r="P12" s="55"/>
      <c r="Q12" s="24"/>
    </row>
    <row r="13" spans="1:17" ht="15.75">
      <c r="A13" s="9" t="str">
        <f ca="1" t="shared" si="0"/>
        <v>utility II</v>
      </c>
      <c r="B13" s="109">
        <f>ROW()</f>
        <v>13</v>
      </c>
      <c r="C13" s="9" t="str">
        <f>summary!J6</f>
        <v>1026</v>
      </c>
      <c r="D13" s="9" t="str">
        <f>summary!Q8</f>
        <v>2014</v>
      </c>
      <c r="E13" s="9" t="s">
        <v>1849</v>
      </c>
      <c r="F13" s="9" t="s">
        <v>1910</v>
      </c>
      <c r="G13" s="9" t="str">
        <f t="shared" si="1"/>
        <v>u2bn13</v>
      </c>
      <c r="I13" s="119">
        <v>5</v>
      </c>
      <c r="J13" s="38" t="s">
        <v>1783</v>
      </c>
      <c r="K13" s="38"/>
      <c r="L13" s="38"/>
      <c r="M13" s="38"/>
      <c r="N13" s="44"/>
      <c r="O13" s="74"/>
      <c r="P13" s="55"/>
      <c r="Q13" s="24"/>
    </row>
    <row r="14" spans="1:17" ht="15.75">
      <c r="A14" s="9" t="str">
        <f ca="1" t="shared" si="0"/>
        <v>utility II</v>
      </c>
      <c r="B14" s="109">
        <f>ROW()</f>
        <v>14</v>
      </c>
      <c r="C14" s="9" t="str">
        <f>summary!J6</f>
        <v>1026</v>
      </c>
      <c r="D14" s="9" t="str">
        <f>summary!Q8</f>
        <v>2014</v>
      </c>
      <c r="E14" s="9" t="s">
        <v>1849</v>
      </c>
      <c r="F14" s="9" t="s">
        <v>1910</v>
      </c>
      <c r="G14" s="9" t="str">
        <f t="shared" si="1"/>
        <v>u2bn14</v>
      </c>
      <c r="I14" s="117"/>
      <c r="J14" s="38" t="s">
        <v>1778</v>
      </c>
      <c r="K14" s="38" t="s">
        <v>1755</v>
      </c>
      <c r="L14" s="38"/>
      <c r="M14" s="38"/>
      <c r="N14" s="44"/>
      <c r="O14" s="160">
        <v>0</v>
      </c>
      <c r="P14" s="55"/>
      <c r="Q14" s="24"/>
    </row>
    <row r="15" spans="1:17" ht="15.75">
      <c r="A15" s="9" t="str">
        <f ca="1" t="shared" si="0"/>
        <v>utility II</v>
      </c>
      <c r="B15" s="109">
        <f>ROW()</f>
        <v>15</v>
      </c>
      <c r="C15" s="9" t="str">
        <f>summary!J6</f>
        <v>1026</v>
      </c>
      <c r="D15" s="9" t="str">
        <f>summary!Q8</f>
        <v>2014</v>
      </c>
      <c r="E15" s="9" t="s">
        <v>1849</v>
      </c>
      <c r="F15" s="9" t="s">
        <v>1910</v>
      </c>
      <c r="G15" s="9" t="str">
        <f t="shared" si="1"/>
        <v>u2bn15</v>
      </c>
      <c r="I15" s="117"/>
      <c r="J15" s="38" t="s">
        <v>1779</v>
      </c>
      <c r="K15" s="38" t="s">
        <v>1780</v>
      </c>
      <c r="L15" s="38"/>
      <c r="M15" s="38"/>
      <c r="N15" s="44"/>
      <c r="O15" s="162">
        <v>0</v>
      </c>
      <c r="P15" s="55"/>
      <c r="Q15" s="24"/>
    </row>
    <row r="16" spans="1:16" ht="16.5" thickBot="1">
      <c r="A16" s="9" t="str">
        <f ca="1" t="shared" si="0"/>
        <v>utility II</v>
      </c>
      <c r="B16" s="109">
        <f>ROW()</f>
        <v>16</v>
      </c>
      <c r="C16" s="9" t="str">
        <f>summary!J6</f>
        <v>1026</v>
      </c>
      <c r="D16" s="9" t="str">
        <f>summary!Q8</f>
        <v>2014</v>
      </c>
      <c r="E16" s="9" t="s">
        <v>1849</v>
      </c>
      <c r="F16" s="9" t="s">
        <v>1910</v>
      </c>
      <c r="G16" s="9" t="str">
        <f t="shared" si="1"/>
        <v>u2bn16</v>
      </c>
      <c r="I16" s="119">
        <v>6</v>
      </c>
      <c r="J16" s="38" t="s">
        <v>23</v>
      </c>
      <c r="K16" s="38"/>
      <c r="L16" s="38"/>
      <c r="M16" s="38"/>
      <c r="N16" s="54"/>
      <c r="O16" s="99"/>
      <c r="P16" s="90">
        <f>SUM(O3:O15)</f>
        <v>0</v>
      </c>
    </row>
    <row r="17" spans="1:16" ht="16.5" thickTop="1">
      <c r="A17" s="9" t="str">
        <f ca="1" t="shared" si="0"/>
        <v>utility II</v>
      </c>
      <c r="B17" s="109">
        <f>ROW()</f>
        <v>17</v>
      </c>
      <c r="C17" s="9" t="str">
        <f>summary!J6</f>
        <v>1026</v>
      </c>
      <c r="D17" s="9" t="str">
        <f>summary!Q8</f>
        <v>2014</v>
      </c>
      <c r="E17" s="9" t="s">
        <v>1849</v>
      </c>
      <c r="F17" s="9" t="s">
        <v>1910</v>
      </c>
      <c r="G17" s="9" t="str">
        <f t="shared" si="1"/>
        <v>u2bn17</v>
      </c>
      <c r="I17" s="120"/>
      <c r="J17" s="59"/>
      <c r="K17" s="60"/>
      <c r="L17" s="60"/>
      <c r="M17" s="60"/>
      <c r="N17" s="61"/>
      <c r="O17" s="62"/>
      <c r="P17" s="63"/>
    </row>
    <row r="18" spans="1:7" ht="15.75">
      <c r="A18" s="9" t="str">
        <f ca="1" t="shared" si="0"/>
        <v>utility II</v>
      </c>
      <c r="B18" s="109">
        <f>ROW()</f>
        <v>18</v>
      </c>
      <c r="C18" s="9" t="str">
        <f>summary!J6</f>
        <v>1026</v>
      </c>
      <c r="D18" s="9" t="str">
        <f>summary!Q8</f>
        <v>2014</v>
      </c>
      <c r="E18" s="9" t="s">
        <v>1849</v>
      </c>
      <c r="F18" s="9" t="s">
        <v>1924</v>
      </c>
      <c r="G18" s="9" t="str">
        <f t="shared" si="1"/>
        <v>u2bnd18</v>
      </c>
    </row>
    <row r="19" spans="1:16" ht="15.75">
      <c r="A19" s="9" t="str">
        <f ca="1" t="shared" si="0"/>
        <v>utility II</v>
      </c>
      <c r="B19" s="109">
        <f>ROW()</f>
        <v>19</v>
      </c>
      <c r="C19" s="9" t="str">
        <f>summary!J6</f>
        <v>1026</v>
      </c>
      <c r="D19" s="9" t="str">
        <f>summary!Q8</f>
        <v>2014</v>
      </c>
      <c r="E19" s="9" t="s">
        <v>1849</v>
      </c>
      <c r="F19" s="9" t="s">
        <v>1924</v>
      </c>
      <c r="G19" s="9" t="str">
        <f t="shared" si="1"/>
        <v>u2bnd19</v>
      </c>
      <c r="I19" s="115"/>
      <c r="J19" s="237" t="s">
        <v>1884</v>
      </c>
      <c r="K19" s="237"/>
      <c r="L19" s="237"/>
      <c r="M19" s="237"/>
      <c r="N19" s="237"/>
      <c r="O19" s="237"/>
      <c r="P19" s="237"/>
    </row>
    <row r="20" spans="1:16" ht="15.75">
      <c r="A20" s="9" t="str">
        <f ca="1" t="shared" si="0"/>
        <v>utility II</v>
      </c>
      <c r="B20" s="109">
        <f>ROW()</f>
        <v>20</v>
      </c>
      <c r="C20" s="9" t="str">
        <f>summary!J6</f>
        <v>1026</v>
      </c>
      <c r="D20" s="9" t="str">
        <f>summary!Q8</f>
        <v>2014</v>
      </c>
      <c r="E20" s="9" t="s">
        <v>1849</v>
      </c>
      <c r="F20" s="9" t="s">
        <v>1924</v>
      </c>
      <c r="G20" s="9" t="str">
        <f t="shared" si="1"/>
        <v>u2bnd20</v>
      </c>
      <c r="I20" s="115"/>
      <c r="J20" s="237" t="s">
        <v>1837</v>
      </c>
      <c r="K20" s="237"/>
      <c r="L20" s="237"/>
      <c r="M20" s="237"/>
      <c r="N20" s="237"/>
      <c r="O20" s="237"/>
      <c r="P20" s="237"/>
    </row>
    <row r="21" spans="1:16" ht="24" customHeight="1">
      <c r="A21" s="9" t="str">
        <f ca="1" t="shared" si="0"/>
        <v>utility II</v>
      </c>
      <c r="B21" s="109">
        <f>ROW()</f>
        <v>21</v>
      </c>
      <c r="C21" s="9" t="str">
        <f>summary!J6</f>
        <v>1026</v>
      </c>
      <c r="D21" s="9" t="str">
        <f>summary!Q8</f>
        <v>2014</v>
      </c>
      <c r="E21" s="9" t="s">
        <v>1849</v>
      </c>
      <c r="F21" s="9" t="s">
        <v>1924</v>
      </c>
      <c r="G21" s="9" t="str">
        <f t="shared" si="1"/>
        <v>u2bnd21</v>
      </c>
      <c r="I21" s="117" t="s">
        <v>1766</v>
      </c>
      <c r="J21" s="38" t="s">
        <v>1945</v>
      </c>
      <c r="K21" s="38"/>
      <c r="L21" s="38"/>
      <c r="M21" s="38"/>
      <c r="N21" s="38"/>
      <c r="O21" s="94"/>
      <c r="P21" s="160">
        <v>0</v>
      </c>
    </row>
    <row r="22" spans="1:18" ht="15.75">
      <c r="A22" s="9" t="str">
        <f ca="1" t="shared" si="0"/>
        <v>utility II</v>
      </c>
      <c r="B22" s="109">
        <f>ROW()</f>
        <v>22</v>
      </c>
      <c r="C22" s="9" t="str">
        <f>summary!J6</f>
        <v>1026</v>
      </c>
      <c r="D22" s="9" t="str">
        <f>summary!Q8</f>
        <v>2014</v>
      </c>
      <c r="E22" s="9" t="s">
        <v>1849</v>
      </c>
      <c r="F22" s="9" t="s">
        <v>1924</v>
      </c>
      <c r="G22" s="9" t="str">
        <f t="shared" si="1"/>
        <v>u2bnd22</v>
      </c>
      <c r="I22" s="117" t="s">
        <v>1767</v>
      </c>
      <c r="J22" s="38" t="s">
        <v>1838</v>
      </c>
      <c r="K22" s="38"/>
      <c r="L22" s="38"/>
      <c r="M22" s="38"/>
      <c r="N22" s="94"/>
      <c r="O22" s="160">
        <v>0</v>
      </c>
      <c r="P22" s="8"/>
      <c r="Q22" s="23"/>
      <c r="R22" s="23"/>
    </row>
    <row r="23" spans="1:18" ht="15.75">
      <c r="A23" s="9" t="str">
        <f ca="1" t="shared" si="0"/>
        <v>utility II</v>
      </c>
      <c r="B23" s="109">
        <f>ROW()</f>
        <v>23</v>
      </c>
      <c r="C23" s="9" t="str">
        <f>summary!J6</f>
        <v>1026</v>
      </c>
      <c r="D23" s="9" t="str">
        <f>summary!Q8</f>
        <v>2014</v>
      </c>
      <c r="E23" s="9" t="s">
        <v>1849</v>
      </c>
      <c r="F23" s="9" t="s">
        <v>1924</v>
      </c>
      <c r="G23" s="9" t="str">
        <f t="shared" si="1"/>
        <v>u2bnd23</v>
      </c>
      <c r="I23" s="117" t="s">
        <v>1768</v>
      </c>
      <c r="J23" s="38" t="s">
        <v>1946</v>
      </c>
      <c r="K23" s="38"/>
      <c r="L23" s="38"/>
      <c r="M23" s="38"/>
      <c r="N23" s="38"/>
      <c r="O23" s="38"/>
      <c r="P23" s="38"/>
      <c r="Q23" s="23"/>
      <c r="R23" s="23"/>
    </row>
    <row r="24" spans="1:18" ht="15.75">
      <c r="A24" s="9" t="str">
        <f ca="1" t="shared" si="0"/>
        <v>utility II</v>
      </c>
      <c r="B24" s="109">
        <f>ROW()</f>
        <v>24</v>
      </c>
      <c r="C24" s="9" t="str">
        <f>summary!J6</f>
        <v>1026</v>
      </c>
      <c r="D24" s="9" t="str">
        <f>summary!Q8</f>
        <v>2014</v>
      </c>
      <c r="E24" s="9" t="s">
        <v>1849</v>
      </c>
      <c r="F24" s="9" t="s">
        <v>1924</v>
      </c>
      <c r="G24" s="9" t="str">
        <f t="shared" si="1"/>
        <v>u2bnd24</v>
      </c>
      <c r="I24" s="117"/>
      <c r="J24" s="38"/>
      <c r="K24" s="38" t="s">
        <v>1778</v>
      </c>
      <c r="L24" s="38" t="s">
        <v>1839</v>
      </c>
      <c r="M24" s="38"/>
      <c r="N24" s="160">
        <v>0</v>
      </c>
      <c r="O24" s="8"/>
      <c r="P24" s="38"/>
      <c r="Q24" s="23"/>
      <c r="R24" s="23"/>
    </row>
    <row r="25" spans="1:18" ht="15.75">
      <c r="A25" s="9" t="str">
        <f ca="1" t="shared" si="0"/>
        <v>utility II</v>
      </c>
      <c r="B25" s="109">
        <f>ROW()</f>
        <v>25</v>
      </c>
      <c r="C25" s="9" t="str">
        <f>summary!J6</f>
        <v>1026</v>
      </c>
      <c r="D25" s="9" t="str">
        <f>summary!Q8</f>
        <v>2014</v>
      </c>
      <c r="E25" s="9" t="s">
        <v>1849</v>
      </c>
      <c r="F25" s="9" t="s">
        <v>1924</v>
      </c>
      <c r="G25" s="9" t="str">
        <f t="shared" si="1"/>
        <v>u2bnd25</v>
      </c>
      <c r="I25" s="117"/>
      <c r="J25" s="38"/>
      <c r="K25" s="38" t="s">
        <v>1779</v>
      </c>
      <c r="L25" s="38" t="s">
        <v>1840</v>
      </c>
      <c r="M25" s="38"/>
      <c r="N25" s="160">
        <v>0</v>
      </c>
      <c r="O25" s="8"/>
      <c r="P25" s="38"/>
      <c r="Q25" s="23"/>
      <c r="R25" s="23"/>
    </row>
    <row r="26" spans="1:18" ht="15.75">
      <c r="A26" s="9" t="str">
        <f ca="1" t="shared" si="0"/>
        <v>utility II</v>
      </c>
      <c r="B26" s="109">
        <f>ROW()</f>
        <v>26</v>
      </c>
      <c r="C26" s="9" t="str">
        <f>summary!J6</f>
        <v>1026</v>
      </c>
      <c r="D26" s="9" t="str">
        <f>summary!Q8</f>
        <v>2014</v>
      </c>
      <c r="E26" s="9" t="s">
        <v>1849</v>
      </c>
      <c r="F26" s="9" t="s">
        <v>1924</v>
      </c>
      <c r="G26" s="9" t="str">
        <f t="shared" si="1"/>
        <v>u2bnd26</v>
      </c>
      <c r="I26" s="117"/>
      <c r="J26" s="38"/>
      <c r="K26" s="38" t="s">
        <v>1789</v>
      </c>
      <c r="L26" s="38" t="s">
        <v>1759</v>
      </c>
      <c r="M26" s="38"/>
      <c r="N26" s="160">
        <v>0</v>
      </c>
      <c r="O26" s="8"/>
      <c r="P26" s="38"/>
      <c r="Q26" s="23"/>
      <c r="R26" s="23"/>
    </row>
    <row r="27" spans="1:18" ht="15.75">
      <c r="A27" s="9" t="str">
        <f ca="1" t="shared" si="0"/>
        <v>utility II</v>
      </c>
      <c r="B27" s="109">
        <f>ROW()</f>
        <v>27</v>
      </c>
      <c r="C27" s="9" t="str">
        <f>summary!J6</f>
        <v>1026</v>
      </c>
      <c r="D27" s="9" t="str">
        <f>summary!Q8</f>
        <v>2014</v>
      </c>
      <c r="E27" s="9" t="s">
        <v>1849</v>
      </c>
      <c r="F27" s="9" t="s">
        <v>1924</v>
      </c>
      <c r="G27" s="9" t="str">
        <f t="shared" si="1"/>
        <v>u2bnd27</v>
      </c>
      <c r="I27" s="117"/>
      <c r="J27" s="38"/>
      <c r="K27" s="38" t="s">
        <v>1790</v>
      </c>
      <c r="L27" s="38" t="s">
        <v>1841</v>
      </c>
      <c r="M27" s="38"/>
      <c r="N27" s="160">
        <v>0</v>
      </c>
      <c r="O27" s="8"/>
      <c r="P27" s="38"/>
      <c r="Q27" s="23"/>
      <c r="R27" s="23"/>
    </row>
    <row r="28" spans="1:18" ht="15.75">
      <c r="A28" s="9" t="str">
        <f ca="1" t="shared" si="0"/>
        <v>utility II</v>
      </c>
      <c r="B28" s="109">
        <f>ROW()</f>
        <v>28</v>
      </c>
      <c r="C28" s="9" t="str">
        <f>summary!J6</f>
        <v>1026</v>
      </c>
      <c r="D28" s="9" t="str">
        <f>summary!Q8</f>
        <v>2014</v>
      </c>
      <c r="E28" s="9" t="s">
        <v>1849</v>
      </c>
      <c r="F28" s="9" t="s">
        <v>1924</v>
      </c>
      <c r="G28" s="9" t="str">
        <f t="shared" si="1"/>
        <v>u2bnd28</v>
      </c>
      <c r="I28" s="117" t="s">
        <v>1769</v>
      </c>
      <c r="J28" s="38" t="s">
        <v>1947</v>
      </c>
      <c r="K28" s="38"/>
      <c r="L28" s="38"/>
      <c r="M28" s="38"/>
      <c r="N28" s="163"/>
      <c r="O28" s="8"/>
      <c r="P28" s="38"/>
      <c r="Q28" s="23"/>
      <c r="R28" s="23"/>
    </row>
    <row r="29" spans="1:18" ht="15.75">
      <c r="A29" s="9" t="str">
        <f ca="1" t="shared" si="0"/>
        <v>utility II</v>
      </c>
      <c r="B29" s="109">
        <f>ROW()</f>
        <v>29</v>
      </c>
      <c r="C29" s="9" t="str">
        <f>summary!J6</f>
        <v>1026</v>
      </c>
      <c r="D29" s="9" t="str">
        <f>summary!Q8</f>
        <v>2014</v>
      </c>
      <c r="E29" s="9" t="s">
        <v>1849</v>
      </c>
      <c r="F29" s="9" t="s">
        <v>1924</v>
      </c>
      <c r="G29" s="9" t="str">
        <f t="shared" si="1"/>
        <v>u2bnd29</v>
      </c>
      <c r="I29" s="117"/>
      <c r="J29" s="38"/>
      <c r="K29" s="38" t="s">
        <v>1778</v>
      </c>
      <c r="L29" s="38" t="s">
        <v>1948</v>
      </c>
      <c r="M29" s="38"/>
      <c r="N29" s="160">
        <v>0</v>
      </c>
      <c r="O29" s="8"/>
      <c r="P29" s="38"/>
      <c r="Q29" s="23"/>
      <c r="R29" s="23"/>
    </row>
    <row r="30" spans="1:18" ht="15.75">
      <c r="A30" s="9" t="str">
        <f ca="1" t="shared" si="0"/>
        <v>utility II</v>
      </c>
      <c r="B30" s="109">
        <f>ROW()</f>
        <v>30</v>
      </c>
      <c r="C30" s="9" t="str">
        <f>summary!J6</f>
        <v>1026</v>
      </c>
      <c r="D30" s="9" t="str">
        <f>summary!Q8</f>
        <v>2014</v>
      </c>
      <c r="E30" s="9" t="s">
        <v>1849</v>
      </c>
      <c r="F30" s="9" t="s">
        <v>1924</v>
      </c>
      <c r="G30" s="9" t="str">
        <f t="shared" si="1"/>
        <v>u2bnd30</v>
      </c>
      <c r="I30" s="117"/>
      <c r="K30" s="38" t="s">
        <v>1779</v>
      </c>
      <c r="L30" s="38" t="s">
        <v>1842</v>
      </c>
      <c r="N30" s="160">
        <v>0</v>
      </c>
      <c r="O30" s="8"/>
      <c r="P30" s="38"/>
      <c r="Q30" s="23"/>
      <c r="R30" s="23"/>
    </row>
    <row r="31" spans="1:18" ht="15.75">
      <c r="A31" s="9" t="str">
        <f ca="1" t="shared" si="0"/>
        <v>utility II</v>
      </c>
      <c r="B31" s="109">
        <f>ROW()</f>
        <v>31</v>
      </c>
      <c r="C31" s="9" t="str">
        <f>summary!J6</f>
        <v>1026</v>
      </c>
      <c r="D31" s="9" t="str">
        <f>summary!Q8</f>
        <v>2014</v>
      </c>
      <c r="E31" s="9" t="s">
        <v>1849</v>
      </c>
      <c r="F31" s="9" t="s">
        <v>1924</v>
      </c>
      <c r="G31" s="9" t="str">
        <f t="shared" si="1"/>
        <v>u2bnd31</v>
      </c>
      <c r="I31" s="117" t="s">
        <v>1771</v>
      </c>
      <c r="J31" s="38" t="s">
        <v>1949</v>
      </c>
      <c r="K31" s="38"/>
      <c r="L31" s="38"/>
      <c r="M31" s="38"/>
      <c r="N31" s="160">
        <v>0</v>
      </c>
      <c r="O31" s="8"/>
      <c r="P31" s="38"/>
      <c r="Q31" s="23"/>
      <c r="R31" s="23"/>
    </row>
    <row r="32" spans="1:17" ht="16.5" thickBot="1">
      <c r="A32" s="9" t="str">
        <f ca="1" t="shared" si="0"/>
        <v>utility II</v>
      </c>
      <c r="B32" s="109">
        <f>ROW()</f>
        <v>32</v>
      </c>
      <c r="C32" s="9" t="str">
        <f>summary!J6</f>
        <v>1026</v>
      </c>
      <c r="D32" s="9" t="str">
        <f>summary!Q8</f>
        <v>2014</v>
      </c>
      <c r="E32" s="9" t="s">
        <v>1849</v>
      </c>
      <c r="F32" s="9" t="s">
        <v>1924</v>
      </c>
      <c r="G32" s="9" t="str">
        <f t="shared" si="1"/>
        <v>u2bnd32</v>
      </c>
      <c r="I32" s="117" t="s">
        <v>1772</v>
      </c>
      <c r="J32" s="38" t="s">
        <v>1843</v>
      </c>
      <c r="K32" s="38"/>
      <c r="L32" s="38"/>
      <c r="M32" s="38"/>
      <c r="N32" s="94"/>
      <c r="O32" s="96">
        <f>SUM(N24:N31)</f>
        <v>0</v>
      </c>
      <c r="P32" s="38"/>
      <c r="Q32" s="23"/>
    </row>
    <row r="33" spans="1:16" ht="16.5" thickTop="1">
      <c r="A33" s="9" t="str">
        <f ca="1" t="shared" si="0"/>
        <v>utility II</v>
      </c>
      <c r="B33" s="109">
        <f>ROW()</f>
        <v>33</v>
      </c>
      <c r="C33" s="9" t="str">
        <f>summary!J6</f>
        <v>1026</v>
      </c>
      <c r="D33" s="9" t="str">
        <f>summary!Q8</f>
        <v>2014</v>
      </c>
      <c r="E33" s="9" t="s">
        <v>1849</v>
      </c>
      <c r="F33" s="9" t="s">
        <v>1924</v>
      </c>
      <c r="G33" s="9" t="str">
        <f t="shared" si="1"/>
        <v>u2bnd33</v>
      </c>
      <c r="I33" s="117" t="s">
        <v>1773</v>
      </c>
      <c r="J33" s="38" t="s">
        <v>1844</v>
      </c>
      <c r="K33" s="38"/>
      <c r="L33" s="38"/>
      <c r="M33" s="38"/>
      <c r="N33" s="38"/>
      <c r="O33" s="94"/>
      <c r="P33" s="52">
        <f>O22+O32</f>
        <v>0</v>
      </c>
    </row>
    <row r="34" spans="1:16" ht="15.75">
      <c r="A34" s="9" t="str">
        <f ca="1" t="shared" si="0"/>
        <v>utility II</v>
      </c>
      <c r="B34" s="109">
        <f>ROW()</f>
        <v>34</v>
      </c>
      <c r="C34" s="9" t="str">
        <f>summary!J6</f>
        <v>1026</v>
      </c>
      <c r="D34" s="9" t="str">
        <f>summary!Q8</f>
        <v>2014</v>
      </c>
      <c r="E34" s="9" t="s">
        <v>1849</v>
      </c>
      <c r="F34" s="9" t="s">
        <v>1924</v>
      </c>
      <c r="G34" s="9" t="str">
        <f t="shared" si="1"/>
        <v>u2bnd34</v>
      </c>
      <c r="I34" s="117" t="s">
        <v>1774</v>
      </c>
      <c r="J34" s="38" t="s">
        <v>1845</v>
      </c>
      <c r="K34" s="38"/>
      <c r="L34" s="38"/>
      <c r="M34" s="38"/>
      <c r="N34" s="38"/>
      <c r="O34" s="94"/>
      <c r="P34" s="52">
        <f>IF((P21-P33)&gt;0,P21-P33,0)</f>
        <v>0</v>
      </c>
    </row>
    <row r="35" spans="1:16" ht="15.75">
      <c r="A35" s="9" t="str">
        <f ca="1" t="shared" si="0"/>
        <v>utility II</v>
      </c>
      <c r="B35" s="109">
        <f>ROW()</f>
        <v>35</v>
      </c>
      <c r="C35" s="9" t="str">
        <f>summary!J6</f>
        <v>1026</v>
      </c>
      <c r="D35" s="9" t="str">
        <f>summary!Q8</f>
        <v>2014</v>
      </c>
      <c r="E35" s="9" t="s">
        <v>1849</v>
      </c>
      <c r="F35" s="9" t="s">
        <v>1924</v>
      </c>
      <c r="G35" s="9" t="str">
        <f t="shared" si="1"/>
        <v>u2bnd35</v>
      </c>
      <c r="I35" s="117" t="s">
        <v>1775</v>
      </c>
      <c r="J35" s="38" t="s">
        <v>1846</v>
      </c>
      <c r="K35" s="38"/>
      <c r="L35" s="38"/>
      <c r="M35" s="38"/>
      <c r="N35" s="38"/>
      <c r="O35" s="94"/>
      <c r="P35" s="52">
        <f>IF((P21-P33)&lt;0,ABS(P21-P33),0)</f>
        <v>0</v>
      </c>
    </row>
    <row r="36" spans="1:16" ht="15.75">
      <c r="A36" s="9" t="str">
        <f ca="1" t="shared" si="0"/>
        <v>utility II</v>
      </c>
      <c r="B36" s="109">
        <f>ROW()</f>
        <v>36</v>
      </c>
      <c r="C36" s="9" t="str">
        <f>summary!J6</f>
        <v>1026</v>
      </c>
      <c r="D36" s="9" t="str">
        <f>summary!Q8</f>
        <v>2014</v>
      </c>
      <c r="E36" s="9" t="s">
        <v>1849</v>
      </c>
      <c r="F36" s="9" t="s">
        <v>1924</v>
      </c>
      <c r="G36" s="9" t="str">
        <f t="shared" si="1"/>
        <v>u2bnd36</v>
      </c>
      <c r="I36" s="117" t="s">
        <v>1784</v>
      </c>
      <c r="J36" s="38" t="s">
        <v>1847</v>
      </c>
      <c r="K36" s="38"/>
      <c r="L36" s="38"/>
      <c r="M36" s="38"/>
      <c r="N36" s="38"/>
      <c r="O36" s="94"/>
      <c r="P36" s="52">
        <f>O32</f>
        <v>0</v>
      </c>
    </row>
    <row r="37" spans="1:16" ht="15.75">
      <c r="A37" s="9" t="str">
        <f ca="1" t="shared" si="0"/>
        <v>utility II</v>
      </c>
      <c r="B37" s="109">
        <f>ROW()</f>
        <v>37</v>
      </c>
      <c r="C37" s="9" t="str">
        <f>summary!J6</f>
        <v>1026</v>
      </c>
      <c r="D37" s="9" t="str">
        <f>summary!Q8</f>
        <v>2014</v>
      </c>
      <c r="E37" s="9" t="s">
        <v>1849</v>
      </c>
      <c r="F37" s="9" t="s">
        <v>1924</v>
      </c>
      <c r="G37" s="9" t="str">
        <f t="shared" si="1"/>
        <v>u2bnd37</v>
      </c>
      <c r="I37" s="117" t="s">
        <v>1785</v>
      </c>
      <c r="J37" s="38" t="s">
        <v>1950</v>
      </c>
      <c r="K37" s="38"/>
      <c r="L37" s="38"/>
      <c r="M37" s="38"/>
      <c r="N37" s="38"/>
      <c r="O37" s="94"/>
      <c r="P37" s="52">
        <f>IF(P35&lt;P36,P35*1,P36*1)</f>
        <v>0</v>
      </c>
    </row>
    <row r="38" spans="1:18" ht="15.75">
      <c r="A38" s="9" t="str">
        <f ca="1" t="shared" si="0"/>
        <v>utility II</v>
      </c>
      <c r="B38" s="109">
        <f>ROW()</f>
        <v>38</v>
      </c>
      <c r="C38" s="9" t="str">
        <f>summary!J6</f>
        <v>1026</v>
      </c>
      <c r="D38" s="9" t="str">
        <f>summary!Q8</f>
        <v>2014</v>
      </c>
      <c r="E38" s="9" t="s">
        <v>1849</v>
      </c>
      <c r="F38" s="9" t="s">
        <v>1924</v>
      </c>
      <c r="G38" s="9" t="str">
        <f t="shared" si="1"/>
        <v>u2bnd38</v>
      </c>
      <c r="I38" s="117"/>
      <c r="J38" s="38" t="s">
        <v>1922</v>
      </c>
      <c r="K38" s="38"/>
      <c r="L38" s="38"/>
      <c r="M38" s="38"/>
      <c r="N38" s="97"/>
      <c r="O38" s="38"/>
      <c r="P38" s="38"/>
      <c r="Q38" s="23"/>
      <c r="R38" s="23"/>
    </row>
    <row r="39" spans="1:16" ht="15.75">
      <c r="A39" s="9" t="str">
        <f ca="1" t="shared" si="0"/>
        <v>utility II</v>
      </c>
      <c r="B39" s="109">
        <f>ROW()</f>
        <v>39</v>
      </c>
      <c r="C39" s="9" t="str">
        <f>summary!J6</f>
        <v>1026</v>
      </c>
      <c r="D39" s="9" t="str">
        <f>summary!Q8</f>
        <v>2014</v>
      </c>
      <c r="E39" s="9" t="s">
        <v>1849</v>
      </c>
      <c r="F39" s="9" t="s">
        <v>1924</v>
      </c>
      <c r="G39" s="9" t="str">
        <f t="shared" si="1"/>
        <v>u2bnd39</v>
      </c>
      <c r="I39" s="122"/>
      <c r="J39" s="8"/>
      <c r="K39" s="8"/>
      <c r="L39" s="8"/>
      <c r="M39" s="8"/>
      <c r="N39" s="8"/>
      <c r="O39" s="8"/>
      <c r="P39" s="8"/>
    </row>
    <row r="40" spans="1:17" ht="15.75">
      <c r="A40" s="9" t="str">
        <f ca="1" t="shared" si="0"/>
        <v>utility II</v>
      </c>
      <c r="B40" s="109">
        <f>ROW()</f>
        <v>40</v>
      </c>
      <c r="C40" s="9" t="str">
        <f>summary!J6</f>
        <v>1026</v>
      </c>
      <c r="D40" s="9" t="str">
        <f>summary!Q8</f>
        <v>2014</v>
      </c>
      <c r="E40" s="9" t="s">
        <v>1849</v>
      </c>
      <c r="F40" s="9" t="s">
        <v>1924</v>
      </c>
      <c r="G40" s="9" t="str">
        <f t="shared" si="1"/>
        <v>u2bnd40</v>
      </c>
      <c r="I40" s="117" t="s">
        <v>1778</v>
      </c>
      <c r="J40" s="38" t="s">
        <v>1786</v>
      </c>
      <c r="K40" s="155" t="str">
        <f>J2</f>
        <v>None</v>
      </c>
      <c r="L40" s="88"/>
      <c r="M40" s="38" t="s">
        <v>1787</v>
      </c>
      <c r="N40" s="55"/>
      <c r="O40" s="52">
        <f>P16</f>
        <v>0</v>
      </c>
      <c r="P40" s="8"/>
      <c r="Q40" s="24"/>
    </row>
    <row r="41" spans="1:17" ht="15.75">
      <c r="A41" s="9" t="str">
        <f ca="1" t="shared" si="0"/>
        <v>utility II</v>
      </c>
      <c r="B41" s="109">
        <f>ROW()</f>
        <v>41</v>
      </c>
      <c r="C41" s="9" t="str">
        <f>summary!J6</f>
        <v>1026</v>
      </c>
      <c r="D41" s="9" t="str">
        <f>summary!Q8</f>
        <v>2014</v>
      </c>
      <c r="E41" s="9" t="s">
        <v>1849</v>
      </c>
      <c r="F41" s="9" t="s">
        <v>1924</v>
      </c>
      <c r="G41" s="9" t="str">
        <f t="shared" si="1"/>
        <v>u2bnd41</v>
      </c>
      <c r="I41" s="117" t="s">
        <v>1779</v>
      </c>
      <c r="J41" s="38" t="s">
        <v>1951</v>
      </c>
      <c r="K41" s="38"/>
      <c r="L41" s="38"/>
      <c r="M41" s="38"/>
      <c r="N41" s="55"/>
      <c r="O41" s="55"/>
      <c r="P41" s="8"/>
      <c r="Q41" s="24"/>
    </row>
    <row r="42" spans="1:17" ht="15.75">
      <c r="A42" s="9" t="str">
        <f ca="1" t="shared" si="0"/>
        <v>utility II</v>
      </c>
      <c r="B42" s="109">
        <f>ROW()</f>
        <v>42</v>
      </c>
      <c r="C42" s="9" t="str">
        <f>summary!J6</f>
        <v>1026</v>
      </c>
      <c r="D42" s="9" t="str">
        <f>summary!Q8</f>
        <v>2014</v>
      </c>
      <c r="E42" s="9" t="s">
        <v>1849</v>
      </c>
      <c r="F42" s="9" t="s">
        <v>1924</v>
      </c>
      <c r="G42" s="9" t="str">
        <f t="shared" si="1"/>
        <v>u2bnd42</v>
      </c>
      <c r="I42" s="117"/>
      <c r="J42" s="234">
        <f>P37</f>
        <v>0</v>
      </c>
      <c r="K42" s="234"/>
      <c r="L42" s="234"/>
      <c r="M42" s="38" t="s">
        <v>1788</v>
      </c>
      <c r="N42" s="55"/>
      <c r="O42" s="52">
        <f>J42*20</f>
        <v>0</v>
      </c>
      <c r="P42" s="8"/>
      <c r="Q42" s="24"/>
    </row>
    <row r="43" spans="1:17" ht="15.75">
      <c r="A43" s="9" t="str">
        <f ca="1" t="shared" si="0"/>
        <v>utility II</v>
      </c>
      <c r="B43" s="109">
        <f>ROW()</f>
        <v>43</v>
      </c>
      <c r="C43" s="9" t="str">
        <f>summary!J6</f>
        <v>1026</v>
      </c>
      <c r="D43" s="9" t="str">
        <f>summary!Q8</f>
        <v>2014</v>
      </c>
      <c r="E43" s="9" t="s">
        <v>1849</v>
      </c>
      <c r="F43" s="9" t="s">
        <v>1924</v>
      </c>
      <c r="G43" s="9" t="str">
        <f t="shared" si="1"/>
        <v>u2bnd43</v>
      </c>
      <c r="I43" s="117" t="s">
        <v>1789</v>
      </c>
      <c r="J43" s="38" t="s">
        <v>0</v>
      </c>
      <c r="K43" s="38"/>
      <c r="L43" s="38"/>
      <c r="M43" s="38"/>
      <c r="N43" s="55"/>
      <c r="O43" s="52">
        <f>IF(O42&lt;O40,O40-O42,0)</f>
        <v>0</v>
      </c>
      <c r="P43" s="8"/>
      <c r="Q43" s="24"/>
    </row>
    <row r="44" spans="1:17" ht="15.75">
      <c r="A44" s="9" t="str">
        <f ca="1" t="shared" si="0"/>
        <v>utility II</v>
      </c>
      <c r="B44" s="109">
        <f>ROW()</f>
        <v>44</v>
      </c>
      <c r="C44" s="9" t="str">
        <f>summary!J6</f>
        <v>1026</v>
      </c>
      <c r="D44" s="9" t="str">
        <f>summary!Q8</f>
        <v>2014</v>
      </c>
      <c r="E44" s="9" t="s">
        <v>1849</v>
      </c>
      <c r="F44" s="9" t="s">
        <v>1924</v>
      </c>
      <c r="G44" s="9" t="str">
        <f t="shared" si="1"/>
        <v>u2bnd44</v>
      </c>
      <c r="I44" s="117" t="s">
        <v>1790</v>
      </c>
      <c r="J44" s="38" t="s">
        <v>1885</v>
      </c>
      <c r="K44" s="38"/>
      <c r="L44" s="38"/>
      <c r="M44" s="38"/>
      <c r="N44" s="55"/>
      <c r="O44" s="160"/>
      <c r="P44" s="8"/>
      <c r="Q44" s="24"/>
    </row>
    <row r="45" spans="1:16" ht="15.75">
      <c r="A45" s="9" t="str">
        <f ca="1" t="shared" si="0"/>
        <v>utility II</v>
      </c>
      <c r="B45" s="109">
        <f>ROW()</f>
        <v>45</v>
      </c>
      <c r="C45" s="9" t="str">
        <f>summary!J6</f>
        <v>1026</v>
      </c>
      <c r="D45" s="9" t="str">
        <f>summary!Q8</f>
        <v>2014</v>
      </c>
      <c r="E45" s="9" t="s">
        <v>1849</v>
      </c>
      <c r="F45" s="9" t="s">
        <v>1924</v>
      </c>
      <c r="G45" s="9" t="str">
        <f t="shared" si="1"/>
        <v>u2bnd45</v>
      </c>
      <c r="I45" s="118" t="s">
        <v>1791</v>
      </c>
      <c r="J45" s="32" t="s">
        <v>1886</v>
      </c>
      <c r="K45" s="38"/>
      <c r="L45" s="38"/>
      <c r="M45" s="38"/>
      <c r="N45" s="54"/>
      <c r="O45" s="52">
        <f>O43+O44</f>
        <v>0</v>
      </c>
      <c r="P45" s="44"/>
    </row>
    <row r="46" spans="1:16" ht="15.75">
      <c r="A46" s="9" t="str">
        <f ca="1" t="shared" si="0"/>
        <v>utility II</v>
      </c>
      <c r="B46" s="109">
        <f>ROW()</f>
        <v>46</v>
      </c>
      <c r="C46" s="9" t="str">
        <f>summary!J6</f>
        <v>1026</v>
      </c>
      <c r="D46" s="9" t="str">
        <f>summary!Q8</f>
        <v>2014</v>
      </c>
      <c r="E46" s="9" t="s">
        <v>1849</v>
      </c>
      <c r="F46" s="9" t="s">
        <v>1924</v>
      </c>
      <c r="G46" s="9" t="str">
        <f t="shared" si="1"/>
        <v>u2bnd46</v>
      </c>
      <c r="I46" s="118" t="s">
        <v>2050</v>
      </c>
      <c r="J46" s="32" t="s">
        <v>2051</v>
      </c>
      <c r="K46" s="38"/>
      <c r="L46" s="38"/>
      <c r="M46" s="38"/>
      <c r="N46" s="54"/>
      <c r="O46" s="160"/>
      <c r="P46" s="44"/>
    </row>
    <row r="47" spans="1:16" ht="27" customHeight="1" thickBot="1">
      <c r="A47" s="9" t="str">
        <f ca="1" t="shared" si="0"/>
        <v>utility II</v>
      </c>
      <c r="B47" s="109">
        <f>ROW()</f>
        <v>47</v>
      </c>
      <c r="C47" s="9" t="str">
        <f>summary!J6</f>
        <v>1026</v>
      </c>
      <c r="D47" s="9" t="str">
        <f>summary!Q8</f>
        <v>2014</v>
      </c>
      <c r="E47" s="9" t="s">
        <v>1849</v>
      </c>
      <c r="F47" s="9" t="s">
        <v>1924</v>
      </c>
      <c r="G47" s="9" t="str">
        <f>F47&amp;ROW()</f>
        <v>u2bnd47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III</v>
      </c>
      <c r="B1" s="109">
        <f>ROW()</f>
        <v>1</v>
      </c>
      <c r="C1" s="9" t="str">
        <f>summary!J6</f>
        <v>1026</v>
      </c>
      <c r="D1" s="9" t="str">
        <f>summary!Q8</f>
        <v>2014</v>
      </c>
      <c r="E1" s="9" t="s">
        <v>1849</v>
      </c>
      <c r="F1" s="9" t="s">
        <v>1911</v>
      </c>
      <c r="G1" s="9" t="str">
        <f>F1&amp;ROW()</f>
        <v>u3bn1</v>
      </c>
      <c r="I1" s="115"/>
      <c r="J1" s="229" t="s">
        <v>1953</v>
      </c>
      <c r="K1" s="229"/>
      <c r="L1" s="229"/>
      <c r="M1" s="229"/>
      <c r="N1" s="229"/>
      <c r="O1" s="229"/>
      <c r="P1" s="23"/>
      <c r="Q1" s="23"/>
    </row>
    <row r="2" spans="1:17" ht="18.75">
      <c r="A2" s="9" t="str">
        <f ca="1" t="shared" si="0"/>
        <v>utility III</v>
      </c>
      <c r="B2" s="109">
        <f>ROW()</f>
        <v>2</v>
      </c>
      <c r="C2" s="9" t="str">
        <f>summary!J6</f>
        <v>1026</v>
      </c>
      <c r="D2" s="9" t="str">
        <f>summary!Q8</f>
        <v>2014</v>
      </c>
      <c r="E2" s="9" t="s">
        <v>1849</v>
      </c>
      <c r="F2" s="9" t="s">
        <v>1911</v>
      </c>
      <c r="G2" s="9" t="str">
        <f aca="true" t="shared" si="1" ref="G2:G46">F2&amp;ROW()</f>
        <v>u3bn2</v>
      </c>
      <c r="I2" s="116" t="s">
        <v>1895</v>
      </c>
      <c r="J2" s="236" t="s">
        <v>1905</v>
      </c>
      <c r="K2" s="236"/>
      <c r="L2" s="236"/>
      <c r="M2" s="37" t="s">
        <v>1909</v>
      </c>
      <c r="N2" s="24"/>
      <c r="O2" s="24"/>
      <c r="P2" s="24"/>
      <c r="Q2" s="24"/>
    </row>
    <row r="3" spans="1:17" ht="15.75">
      <c r="A3" s="9" t="str">
        <f ca="1" t="shared" si="0"/>
        <v>utility III</v>
      </c>
      <c r="B3" s="109">
        <f>ROW()</f>
        <v>3</v>
      </c>
      <c r="C3" s="9" t="str">
        <f>summary!J6</f>
        <v>1026</v>
      </c>
      <c r="D3" s="9" t="str">
        <f>summary!Q8</f>
        <v>2014</v>
      </c>
      <c r="E3" s="9" t="s">
        <v>1849</v>
      </c>
      <c r="F3" s="9" t="s">
        <v>1911</v>
      </c>
      <c r="G3" s="9" t="str">
        <f t="shared" si="1"/>
        <v>u3bn3</v>
      </c>
      <c r="I3" s="117" t="s">
        <v>1766</v>
      </c>
      <c r="J3" s="38" t="s">
        <v>1776</v>
      </c>
      <c r="K3" s="38"/>
      <c r="L3" s="38"/>
      <c r="M3" s="38"/>
      <c r="N3" s="44"/>
      <c r="O3" s="160">
        <v>0</v>
      </c>
      <c r="P3" s="55"/>
      <c r="Q3" s="24"/>
    </row>
    <row r="4" spans="1:17" ht="15.75">
      <c r="A4" s="9" t="str">
        <f ca="1" t="shared" si="0"/>
        <v>utility III</v>
      </c>
      <c r="B4" s="109">
        <f>ROW()</f>
        <v>4</v>
      </c>
      <c r="C4" s="9" t="str">
        <f>summary!J6</f>
        <v>1026</v>
      </c>
      <c r="D4" s="9" t="str">
        <f>summary!Q8</f>
        <v>2014</v>
      </c>
      <c r="E4" s="9" t="s">
        <v>1849</v>
      </c>
      <c r="F4" s="9" t="s">
        <v>1911</v>
      </c>
      <c r="G4" s="9" t="str">
        <f t="shared" si="1"/>
        <v>u3bn4</v>
      </c>
      <c r="I4" s="117" t="s">
        <v>1767</v>
      </c>
      <c r="J4" s="38" t="s">
        <v>1777</v>
      </c>
      <c r="K4" s="38"/>
      <c r="L4" s="38"/>
      <c r="M4" s="38"/>
      <c r="N4" s="55"/>
      <c r="O4" s="53"/>
      <c r="P4" s="55"/>
      <c r="Q4" s="24"/>
    </row>
    <row r="5" spans="1:17" ht="15.75">
      <c r="A5" s="9" t="str">
        <f ca="1" t="shared" si="0"/>
        <v>utility III</v>
      </c>
      <c r="B5" s="109">
        <f>ROW()</f>
        <v>5</v>
      </c>
      <c r="C5" s="9" t="str">
        <f>summary!J6</f>
        <v>1026</v>
      </c>
      <c r="D5" s="9" t="str">
        <f>summary!Q8</f>
        <v>2014</v>
      </c>
      <c r="E5" s="9" t="s">
        <v>1849</v>
      </c>
      <c r="F5" s="9" t="s">
        <v>1911</v>
      </c>
      <c r="G5" s="9" t="str">
        <f t="shared" si="1"/>
        <v>u3bn5</v>
      </c>
      <c r="I5" s="117"/>
      <c r="J5" s="38" t="s">
        <v>1778</v>
      </c>
      <c r="K5" s="38" t="s">
        <v>1755</v>
      </c>
      <c r="L5" s="38"/>
      <c r="M5" s="38"/>
      <c r="N5" s="44"/>
      <c r="O5" s="160">
        <v>0</v>
      </c>
      <c r="P5" s="55"/>
      <c r="Q5" s="24"/>
    </row>
    <row r="6" spans="1:17" ht="15.75">
      <c r="A6" s="9" t="str">
        <f ca="1" t="shared" si="0"/>
        <v>utility III</v>
      </c>
      <c r="B6" s="109">
        <f>ROW()</f>
        <v>6</v>
      </c>
      <c r="C6" s="9" t="str">
        <f>summary!J6</f>
        <v>1026</v>
      </c>
      <c r="D6" s="9" t="str">
        <f>summary!Q8</f>
        <v>2014</v>
      </c>
      <c r="E6" s="9" t="s">
        <v>1849</v>
      </c>
      <c r="F6" s="9" t="s">
        <v>1911</v>
      </c>
      <c r="G6" s="9" t="str">
        <f t="shared" si="1"/>
        <v>u3bn6</v>
      </c>
      <c r="I6" s="117"/>
      <c r="J6" s="38" t="s">
        <v>1779</v>
      </c>
      <c r="K6" s="38" t="s">
        <v>1780</v>
      </c>
      <c r="L6" s="38"/>
      <c r="M6" s="38" t="s">
        <v>22</v>
      </c>
      <c r="N6" s="44"/>
      <c r="O6" s="160">
        <v>0</v>
      </c>
      <c r="P6" s="55"/>
      <c r="Q6" s="24"/>
    </row>
    <row r="7" spans="1:17" ht="15.75">
      <c r="A7" s="9" t="str">
        <f ca="1" t="shared" si="0"/>
        <v>utility III</v>
      </c>
      <c r="B7" s="109">
        <f>ROW()</f>
        <v>7</v>
      </c>
      <c r="C7" s="9" t="str">
        <f>summary!J6</f>
        <v>1026</v>
      </c>
      <c r="D7" s="9" t="str">
        <f>summary!Q8</f>
        <v>2014</v>
      </c>
      <c r="E7" s="9" t="s">
        <v>1849</v>
      </c>
      <c r="F7" s="9" t="s">
        <v>1911</v>
      </c>
      <c r="G7" s="9" t="str">
        <f t="shared" si="1"/>
        <v>u3bn7</v>
      </c>
      <c r="I7" s="118">
        <v>3</v>
      </c>
      <c r="J7" s="38" t="s">
        <v>1781</v>
      </c>
      <c r="K7" s="38"/>
      <c r="L7" s="38"/>
      <c r="M7" s="38"/>
      <c r="N7" s="55"/>
      <c r="O7" s="53"/>
      <c r="P7" s="55"/>
      <c r="Q7" s="24"/>
    </row>
    <row r="8" spans="1:17" ht="15.75">
      <c r="A8" s="9" t="str">
        <f ca="1" t="shared" si="0"/>
        <v>utility III</v>
      </c>
      <c r="B8" s="109">
        <f>ROW()</f>
        <v>8</v>
      </c>
      <c r="C8" s="9" t="str">
        <f>summary!J6</f>
        <v>1026</v>
      </c>
      <c r="D8" s="9" t="str">
        <f>summary!Q8</f>
        <v>2014</v>
      </c>
      <c r="E8" s="9" t="s">
        <v>1849</v>
      </c>
      <c r="F8" s="9" t="s">
        <v>1911</v>
      </c>
      <c r="G8" s="9" t="str">
        <f t="shared" si="1"/>
        <v>u3bn8</v>
      </c>
      <c r="I8" s="117"/>
      <c r="J8" s="38" t="s">
        <v>1778</v>
      </c>
      <c r="K8" s="38" t="s">
        <v>1755</v>
      </c>
      <c r="L8" s="38"/>
      <c r="M8" s="38"/>
      <c r="N8" s="44"/>
      <c r="O8" s="160">
        <v>0</v>
      </c>
      <c r="P8" s="55"/>
      <c r="Q8" s="24"/>
    </row>
    <row r="9" spans="1:17" ht="15.75">
      <c r="A9" s="9" t="str">
        <f ca="1" t="shared" si="0"/>
        <v>utility III</v>
      </c>
      <c r="B9" s="109">
        <f>ROW()</f>
        <v>9</v>
      </c>
      <c r="C9" s="9" t="str">
        <f>summary!J6</f>
        <v>1026</v>
      </c>
      <c r="D9" s="9" t="str">
        <f>summary!Q8</f>
        <v>2014</v>
      </c>
      <c r="E9" s="9" t="s">
        <v>1849</v>
      </c>
      <c r="F9" s="9" t="s">
        <v>1911</v>
      </c>
      <c r="G9" s="9" t="str">
        <f t="shared" si="1"/>
        <v>u3bn9</v>
      </c>
      <c r="I9" s="117"/>
      <c r="J9" s="38" t="s">
        <v>1779</v>
      </c>
      <c r="K9" s="38" t="s">
        <v>1780</v>
      </c>
      <c r="L9" s="38"/>
      <c r="M9" s="38"/>
      <c r="N9" s="44"/>
      <c r="O9" s="160">
        <v>0</v>
      </c>
      <c r="P9" s="55"/>
      <c r="Q9" s="24"/>
    </row>
    <row r="10" spans="1:17" ht="15.75">
      <c r="A10" s="9" t="str">
        <f ca="1" t="shared" si="0"/>
        <v>utility III</v>
      </c>
      <c r="B10" s="109">
        <f>ROW()</f>
        <v>10</v>
      </c>
      <c r="C10" s="9" t="str">
        <f>summary!J6</f>
        <v>1026</v>
      </c>
      <c r="D10" s="9" t="str">
        <f>summary!Q8</f>
        <v>2014</v>
      </c>
      <c r="E10" s="9" t="s">
        <v>1849</v>
      </c>
      <c r="F10" s="9" t="s">
        <v>1911</v>
      </c>
      <c r="G10" s="9" t="str">
        <f t="shared" si="1"/>
        <v>u3bn10</v>
      </c>
      <c r="I10" s="117">
        <v>4</v>
      </c>
      <c r="J10" s="38" t="s">
        <v>1782</v>
      </c>
      <c r="K10" s="38"/>
      <c r="L10" s="38"/>
      <c r="M10" s="38"/>
      <c r="N10" s="55"/>
      <c r="O10" s="53"/>
      <c r="P10" s="55"/>
      <c r="Q10" s="24"/>
    </row>
    <row r="11" spans="1:17" ht="15.75">
      <c r="A11" s="9" t="str">
        <f ca="1" t="shared" si="0"/>
        <v>utility III</v>
      </c>
      <c r="B11" s="109">
        <f>ROW()</f>
        <v>11</v>
      </c>
      <c r="C11" s="9" t="str">
        <f>summary!J6</f>
        <v>1026</v>
      </c>
      <c r="D11" s="9" t="str">
        <f>summary!Q8</f>
        <v>2014</v>
      </c>
      <c r="E11" s="9" t="s">
        <v>1849</v>
      </c>
      <c r="F11" s="9" t="s">
        <v>1911</v>
      </c>
      <c r="G11" s="9" t="str">
        <f t="shared" si="1"/>
        <v>u3bn11</v>
      </c>
      <c r="I11" s="117"/>
      <c r="J11" s="38" t="s">
        <v>1778</v>
      </c>
      <c r="K11" s="38" t="s">
        <v>1755</v>
      </c>
      <c r="L11" s="38"/>
      <c r="M11" s="38"/>
      <c r="N11" s="44"/>
      <c r="O11" s="160">
        <v>0</v>
      </c>
      <c r="P11" s="55"/>
      <c r="Q11" s="24"/>
    </row>
    <row r="12" spans="1:17" ht="15.75">
      <c r="A12" s="9" t="str">
        <f ca="1" t="shared" si="0"/>
        <v>utility III</v>
      </c>
      <c r="B12" s="109">
        <f>ROW()</f>
        <v>12</v>
      </c>
      <c r="C12" s="9" t="str">
        <f>summary!J6</f>
        <v>1026</v>
      </c>
      <c r="D12" s="9" t="str">
        <f>summary!Q8</f>
        <v>2014</v>
      </c>
      <c r="E12" s="9" t="s">
        <v>1849</v>
      </c>
      <c r="F12" s="9" t="s">
        <v>1911</v>
      </c>
      <c r="G12" s="9" t="str">
        <f t="shared" si="1"/>
        <v>u3bn12</v>
      </c>
      <c r="I12" s="117"/>
      <c r="J12" s="38" t="s">
        <v>1779</v>
      </c>
      <c r="K12" s="38" t="s">
        <v>1780</v>
      </c>
      <c r="L12" s="38"/>
      <c r="M12" s="38"/>
      <c r="N12" s="44"/>
      <c r="O12" s="160">
        <v>0</v>
      </c>
      <c r="P12" s="55"/>
      <c r="Q12" s="24"/>
    </row>
    <row r="13" spans="1:17" ht="15.75">
      <c r="A13" s="9" t="str">
        <f ca="1" t="shared" si="0"/>
        <v>utility III</v>
      </c>
      <c r="B13" s="109">
        <f>ROW()</f>
        <v>13</v>
      </c>
      <c r="C13" s="9" t="str">
        <f>summary!J6</f>
        <v>1026</v>
      </c>
      <c r="D13" s="9" t="str">
        <f>summary!Q8</f>
        <v>2014</v>
      </c>
      <c r="E13" s="9" t="s">
        <v>1849</v>
      </c>
      <c r="F13" s="9" t="s">
        <v>1911</v>
      </c>
      <c r="G13" s="9" t="str">
        <f t="shared" si="1"/>
        <v>u3bn13</v>
      </c>
      <c r="I13" s="119">
        <v>5</v>
      </c>
      <c r="J13" s="38" t="s">
        <v>1783</v>
      </c>
      <c r="K13" s="38"/>
      <c r="L13" s="38"/>
      <c r="M13" s="38"/>
      <c r="N13" s="44"/>
      <c r="O13" s="74"/>
      <c r="P13" s="55"/>
      <c r="Q13" s="24"/>
    </row>
    <row r="14" spans="1:17" ht="15.75">
      <c r="A14" s="9" t="str">
        <f ca="1" t="shared" si="0"/>
        <v>utility III</v>
      </c>
      <c r="B14" s="109">
        <f>ROW()</f>
        <v>14</v>
      </c>
      <c r="C14" s="9" t="str">
        <f>summary!J6</f>
        <v>1026</v>
      </c>
      <c r="D14" s="9" t="str">
        <f>summary!Q8</f>
        <v>2014</v>
      </c>
      <c r="E14" s="9" t="s">
        <v>1849</v>
      </c>
      <c r="F14" s="9" t="s">
        <v>1911</v>
      </c>
      <c r="G14" s="9" t="str">
        <f t="shared" si="1"/>
        <v>u3bn14</v>
      </c>
      <c r="I14" s="117"/>
      <c r="J14" s="38" t="s">
        <v>1778</v>
      </c>
      <c r="K14" s="38" t="s">
        <v>1755</v>
      </c>
      <c r="L14" s="38"/>
      <c r="M14" s="38"/>
      <c r="N14" s="44"/>
      <c r="O14" s="160">
        <v>0</v>
      </c>
      <c r="P14" s="55"/>
      <c r="Q14" s="24"/>
    </row>
    <row r="15" spans="1:17" ht="15.75">
      <c r="A15" s="9" t="str">
        <f ca="1" t="shared" si="0"/>
        <v>utility III</v>
      </c>
      <c r="B15" s="109">
        <f>ROW()</f>
        <v>15</v>
      </c>
      <c r="C15" s="9" t="str">
        <f>summary!J6</f>
        <v>1026</v>
      </c>
      <c r="D15" s="9" t="str">
        <f>summary!Q8</f>
        <v>2014</v>
      </c>
      <c r="E15" s="9" t="s">
        <v>1849</v>
      </c>
      <c r="F15" s="9" t="s">
        <v>1911</v>
      </c>
      <c r="G15" s="9" t="str">
        <f t="shared" si="1"/>
        <v>u3bn15</v>
      </c>
      <c r="I15" s="117"/>
      <c r="J15" s="38" t="s">
        <v>1779</v>
      </c>
      <c r="K15" s="38" t="s">
        <v>1780</v>
      </c>
      <c r="L15" s="38"/>
      <c r="M15" s="38"/>
      <c r="N15" s="44"/>
      <c r="O15" s="162">
        <v>0</v>
      </c>
      <c r="P15" s="55"/>
      <c r="Q15" s="24"/>
    </row>
    <row r="16" spans="1:16" ht="16.5" thickBot="1">
      <c r="A16" s="9" t="str">
        <f ca="1" t="shared" si="0"/>
        <v>utility III</v>
      </c>
      <c r="B16" s="109">
        <f>ROW()</f>
        <v>16</v>
      </c>
      <c r="C16" s="9" t="str">
        <f>summary!J6</f>
        <v>1026</v>
      </c>
      <c r="D16" s="9" t="str">
        <f>summary!Q8</f>
        <v>2014</v>
      </c>
      <c r="E16" s="9" t="s">
        <v>1849</v>
      </c>
      <c r="F16" s="9" t="s">
        <v>1911</v>
      </c>
      <c r="G16" s="9" t="str">
        <f t="shared" si="1"/>
        <v>u3bn16</v>
      </c>
      <c r="I16" s="119">
        <v>6</v>
      </c>
      <c r="J16" s="38" t="s">
        <v>23</v>
      </c>
      <c r="K16" s="38"/>
      <c r="L16" s="38"/>
      <c r="M16" s="38"/>
      <c r="N16" s="54"/>
      <c r="O16" s="99"/>
      <c r="P16" s="90">
        <f>SUM(O3:O15)</f>
        <v>0</v>
      </c>
    </row>
    <row r="17" spans="1:16" ht="16.5" thickTop="1">
      <c r="A17" s="9" t="str">
        <f ca="1" t="shared" si="0"/>
        <v>utility III</v>
      </c>
      <c r="B17" s="109">
        <f>ROW()</f>
        <v>17</v>
      </c>
      <c r="C17" s="9" t="str">
        <f>summary!J6</f>
        <v>1026</v>
      </c>
      <c r="D17" s="9" t="str">
        <f>summary!Q8</f>
        <v>2014</v>
      </c>
      <c r="E17" s="9" t="s">
        <v>1849</v>
      </c>
      <c r="F17" s="9" t="s">
        <v>1911</v>
      </c>
      <c r="G17" s="9" t="str">
        <f t="shared" si="1"/>
        <v>u3bn17</v>
      </c>
      <c r="I17" s="120"/>
      <c r="J17" s="59"/>
      <c r="K17" s="60"/>
      <c r="L17" s="60"/>
      <c r="M17" s="60"/>
      <c r="N17" s="61"/>
      <c r="O17" s="62"/>
      <c r="P17" s="63"/>
    </row>
    <row r="18" spans="1:7" ht="15.75">
      <c r="A18" s="9" t="str">
        <f ca="1" t="shared" si="0"/>
        <v>utility III</v>
      </c>
      <c r="B18" s="109">
        <f>ROW()</f>
        <v>18</v>
      </c>
      <c r="C18" s="9" t="str">
        <f>summary!J6</f>
        <v>1026</v>
      </c>
      <c r="D18" s="9" t="str">
        <f>summary!Q8</f>
        <v>2014</v>
      </c>
      <c r="E18" s="9" t="s">
        <v>1849</v>
      </c>
      <c r="F18" s="9" t="s">
        <v>1925</v>
      </c>
      <c r="G18" s="9" t="str">
        <f t="shared" si="1"/>
        <v>u3bnd18</v>
      </c>
    </row>
    <row r="19" spans="1:16" ht="15.75">
      <c r="A19" s="9" t="str">
        <f ca="1" t="shared" si="0"/>
        <v>utility III</v>
      </c>
      <c r="B19" s="109">
        <f>ROW()</f>
        <v>19</v>
      </c>
      <c r="C19" s="9" t="str">
        <f>summary!J6</f>
        <v>1026</v>
      </c>
      <c r="D19" s="9" t="str">
        <f>summary!Q8</f>
        <v>2014</v>
      </c>
      <c r="E19" s="9" t="s">
        <v>1849</v>
      </c>
      <c r="F19" s="9" t="s">
        <v>1925</v>
      </c>
      <c r="G19" s="9" t="str">
        <f t="shared" si="1"/>
        <v>u3bnd19</v>
      </c>
      <c r="I19" s="115"/>
      <c r="J19" s="237" t="s">
        <v>1884</v>
      </c>
      <c r="K19" s="237"/>
      <c r="L19" s="237"/>
      <c r="M19" s="237"/>
      <c r="N19" s="237"/>
      <c r="O19" s="237"/>
      <c r="P19" s="237"/>
    </row>
    <row r="20" spans="1:16" ht="15.75">
      <c r="A20" s="9" t="str">
        <f ca="1" t="shared" si="0"/>
        <v>utility III</v>
      </c>
      <c r="B20" s="109">
        <f>ROW()</f>
        <v>20</v>
      </c>
      <c r="C20" s="9" t="str">
        <f>summary!J6</f>
        <v>1026</v>
      </c>
      <c r="D20" s="9" t="str">
        <f>summary!Q8</f>
        <v>2014</v>
      </c>
      <c r="E20" s="9" t="s">
        <v>1849</v>
      </c>
      <c r="F20" s="9" t="s">
        <v>1925</v>
      </c>
      <c r="G20" s="9" t="str">
        <f t="shared" si="1"/>
        <v>u3bnd20</v>
      </c>
      <c r="I20" s="115"/>
      <c r="J20" s="237" t="s">
        <v>1837</v>
      </c>
      <c r="K20" s="237"/>
      <c r="L20" s="237"/>
      <c r="M20" s="237"/>
      <c r="N20" s="237"/>
      <c r="O20" s="237"/>
      <c r="P20" s="237"/>
    </row>
    <row r="21" spans="1:16" ht="24" customHeight="1">
      <c r="A21" s="9" t="str">
        <f ca="1" t="shared" si="0"/>
        <v>utility III</v>
      </c>
      <c r="B21" s="109">
        <f>ROW()</f>
        <v>21</v>
      </c>
      <c r="C21" s="9" t="str">
        <f>summary!J6</f>
        <v>1026</v>
      </c>
      <c r="D21" s="9" t="str">
        <f>summary!Q8</f>
        <v>2014</v>
      </c>
      <c r="E21" s="9" t="s">
        <v>1849</v>
      </c>
      <c r="F21" s="9" t="s">
        <v>1925</v>
      </c>
      <c r="G21" s="9" t="str">
        <f t="shared" si="1"/>
        <v>u3bnd21</v>
      </c>
      <c r="I21" s="117" t="s">
        <v>1766</v>
      </c>
      <c r="J21" s="38" t="s">
        <v>1945</v>
      </c>
      <c r="K21" s="38"/>
      <c r="L21" s="38"/>
      <c r="M21" s="38"/>
      <c r="N21" s="38"/>
      <c r="O21" s="94"/>
      <c r="P21" s="160">
        <v>0</v>
      </c>
    </row>
    <row r="22" spans="1:18" ht="15.75">
      <c r="A22" s="9" t="str">
        <f ca="1" t="shared" si="0"/>
        <v>utility III</v>
      </c>
      <c r="B22" s="109">
        <f>ROW()</f>
        <v>22</v>
      </c>
      <c r="C22" s="9" t="str">
        <f>summary!J6</f>
        <v>1026</v>
      </c>
      <c r="D22" s="9" t="str">
        <f>summary!Q8</f>
        <v>2014</v>
      </c>
      <c r="E22" s="9" t="s">
        <v>1849</v>
      </c>
      <c r="F22" s="9" t="s">
        <v>1925</v>
      </c>
      <c r="G22" s="9" t="str">
        <f t="shared" si="1"/>
        <v>u3bnd22</v>
      </c>
      <c r="I22" s="117" t="s">
        <v>1767</v>
      </c>
      <c r="J22" s="38" t="s">
        <v>1838</v>
      </c>
      <c r="K22" s="38"/>
      <c r="L22" s="38"/>
      <c r="M22" s="38"/>
      <c r="N22" s="94"/>
      <c r="O22" s="160">
        <v>0</v>
      </c>
      <c r="P22" s="8"/>
      <c r="Q22" s="23"/>
      <c r="R22" s="23"/>
    </row>
    <row r="23" spans="1:18" ht="15.75">
      <c r="A23" s="9" t="str">
        <f ca="1" t="shared" si="0"/>
        <v>utility III</v>
      </c>
      <c r="B23" s="109">
        <f>ROW()</f>
        <v>23</v>
      </c>
      <c r="C23" s="9" t="str">
        <f>summary!J6</f>
        <v>1026</v>
      </c>
      <c r="D23" s="9" t="str">
        <f>summary!Q8</f>
        <v>2014</v>
      </c>
      <c r="E23" s="9" t="s">
        <v>1849</v>
      </c>
      <c r="F23" s="9" t="s">
        <v>1925</v>
      </c>
      <c r="G23" s="9" t="str">
        <f t="shared" si="1"/>
        <v>u3bnd23</v>
      </c>
      <c r="I23" s="117" t="s">
        <v>1768</v>
      </c>
      <c r="J23" s="38" t="s">
        <v>1946</v>
      </c>
      <c r="K23" s="38"/>
      <c r="L23" s="38"/>
      <c r="M23" s="38"/>
      <c r="N23" s="38"/>
      <c r="O23" s="38"/>
      <c r="P23" s="38"/>
      <c r="Q23" s="23"/>
      <c r="R23" s="23"/>
    </row>
    <row r="24" spans="1:18" ht="15.75">
      <c r="A24" s="9" t="str">
        <f ca="1" t="shared" si="0"/>
        <v>utility III</v>
      </c>
      <c r="B24" s="109">
        <f>ROW()</f>
        <v>24</v>
      </c>
      <c r="C24" s="9" t="str">
        <f>summary!J6</f>
        <v>1026</v>
      </c>
      <c r="D24" s="9" t="str">
        <f>summary!Q8</f>
        <v>2014</v>
      </c>
      <c r="E24" s="9" t="s">
        <v>1849</v>
      </c>
      <c r="F24" s="9" t="s">
        <v>1925</v>
      </c>
      <c r="G24" s="9" t="str">
        <f t="shared" si="1"/>
        <v>u3bnd24</v>
      </c>
      <c r="I24" s="117"/>
      <c r="J24" s="38"/>
      <c r="K24" s="38" t="s">
        <v>1778</v>
      </c>
      <c r="L24" s="38" t="s">
        <v>1839</v>
      </c>
      <c r="M24" s="38"/>
      <c r="N24" s="160">
        <v>0</v>
      </c>
      <c r="O24" s="8"/>
      <c r="P24" s="38"/>
      <c r="Q24" s="23"/>
      <c r="R24" s="23"/>
    </row>
    <row r="25" spans="1:18" ht="15.75">
      <c r="A25" s="9" t="str">
        <f ca="1" t="shared" si="0"/>
        <v>utility III</v>
      </c>
      <c r="B25" s="109">
        <f>ROW()</f>
        <v>25</v>
      </c>
      <c r="C25" s="9" t="str">
        <f>summary!J6</f>
        <v>1026</v>
      </c>
      <c r="D25" s="9" t="str">
        <f>summary!Q8</f>
        <v>2014</v>
      </c>
      <c r="E25" s="9" t="s">
        <v>1849</v>
      </c>
      <c r="F25" s="9" t="s">
        <v>1925</v>
      </c>
      <c r="G25" s="9" t="str">
        <f t="shared" si="1"/>
        <v>u3bnd25</v>
      </c>
      <c r="I25" s="117"/>
      <c r="J25" s="38"/>
      <c r="K25" s="38" t="s">
        <v>1779</v>
      </c>
      <c r="L25" s="38" t="s">
        <v>1840</v>
      </c>
      <c r="M25" s="38"/>
      <c r="N25" s="160">
        <v>0</v>
      </c>
      <c r="O25" s="8"/>
      <c r="P25" s="38"/>
      <c r="Q25" s="23"/>
      <c r="R25" s="23"/>
    </row>
    <row r="26" spans="1:18" ht="15.75">
      <c r="A26" s="9" t="str">
        <f ca="1" t="shared" si="0"/>
        <v>utility III</v>
      </c>
      <c r="B26" s="109">
        <f>ROW()</f>
        <v>26</v>
      </c>
      <c r="C26" s="9" t="str">
        <f>summary!J6</f>
        <v>1026</v>
      </c>
      <c r="D26" s="9" t="str">
        <f>summary!Q8</f>
        <v>2014</v>
      </c>
      <c r="E26" s="9" t="s">
        <v>1849</v>
      </c>
      <c r="F26" s="9" t="s">
        <v>1925</v>
      </c>
      <c r="G26" s="9" t="str">
        <f t="shared" si="1"/>
        <v>u3bnd26</v>
      </c>
      <c r="I26" s="117"/>
      <c r="J26" s="38"/>
      <c r="K26" s="38" t="s">
        <v>1789</v>
      </c>
      <c r="L26" s="38" t="s">
        <v>1759</v>
      </c>
      <c r="M26" s="38"/>
      <c r="N26" s="160">
        <v>0</v>
      </c>
      <c r="O26" s="8"/>
      <c r="P26" s="38"/>
      <c r="Q26" s="23"/>
      <c r="R26" s="23"/>
    </row>
    <row r="27" spans="1:18" ht="15.75">
      <c r="A27" s="9" t="str">
        <f ca="1" t="shared" si="0"/>
        <v>utility III</v>
      </c>
      <c r="B27" s="109">
        <f>ROW()</f>
        <v>27</v>
      </c>
      <c r="C27" s="9" t="str">
        <f>summary!J6</f>
        <v>1026</v>
      </c>
      <c r="D27" s="9" t="str">
        <f>summary!Q8</f>
        <v>2014</v>
      </c>
      <c r="E27" s="9" t="s">
        <v>1849</v>
      </c>
      <c r="F27" s="9" t="s">
        <v>1925</v>
      </c>
      <c r="G27" s="9" t="str">
        <f t="shared" si="1"/>
        <v>u3bnd27</v>
      </c>
      <c r="I27" s="117"/>
      <c r="J27" s="38"/>
      <c r="K27" s="38" t="s">
        <v>1790</v>
      </c>
      <c r="L27" s="38" t="s">
        <v>1841</v>
      </c>
      <c r="M27" s="38"/>
      <c r="N27" s="160">
        <v>0</v>
      </c>
      <c r="O27" s="8"/>
      <c r="P27" s="38"/>
      <c r="Q27" s="23"/>
      <c r="R27" s="23"/>
    </row>
    <row r="28" spans="1:18" ht="15.75">
      <c r="A28" s="9" t="str">
        <f ca="1" t="shared" si="0"/>
        <v>utility III</v>
      </c>
      <c r="B28" s="109">
        <f>ROW()</f>
        <v>28</v>
      </c>
      <c r="C28" s="9" t="str">
        <f>summary!J6</f>
        <v>1026</v>
      </c>
      <c r="D28" s="9" t="str">
        <f>summary!Q8</f>
        <v>2014</v>
      </c>
      <c r="E28" s="9" t="s">
        <v>1849</v>
      </c>
      <c r="F28" s="9" t="s">
        <v>1925</v>
      </c>
      <c r="G28" s="9" t="str">
        <f t="shared" si="1"/>
        <v>u3bnd28</v>
      </c>
      <c r="I28" s="117" t="s">
        <v>1769</v>
      </c>
      <c r="J28" s="38" t="s">
        <v>1947</v>
      </c>
      <c r="K28" s="38"/>
      <c r="L28" s="38"/>
      <c r="M28" s="38"/>
      <c r="N28" s="95"/>
      <c r="O28" s="8"/>
      <c r="P28" s="38"/>
      <c r="Q28" s="23"/>
      <c r="R28" s="23"/>
    </row>
    <row r="29" spans="1:18" ht="15.75">
      <c r="A29" s="9" t="str">
        <f ca="1" t="shared" si="0"/>
        <v>utility III</v>
      </c>
      <c r="B29" s="109">
        <f>ROW()</f>
        <v>29</v>
      </c>
      <c r="C29" s="9" t="str">
        <f>summary!J6</f>
        <v>1026</v>
      </c>
      <c r="D29" s="9" t="str">
        <f>summary!Q8</f>
        <v>2014</v>
      </c>
      <c r="E29" s="9" t="s">
        <v>1849</v>
      </c>
      <c r="F29" s="9" t="s">
        <v>1925</v>
      </c>
      <c r="G29" s="9" t="str">
        <f t="shared" si="1"/>
        <v>u3bnd29</v>
      </c>
      <c r="I29" s="117"/>
      <c r="J29" s="38"/>
      <c r="K29" s="38" t="s">
        <v>1778</v>
      </c>
      <c r="L29" s="38" t="s">
        <v>1948</v>
      </c>
      <c r="M29" s="38"/>
      <c r="N29" s="160">
        <v>0</v>
      </c>
      <c r="O29" s="8"/>
      <c r="P29" s="38"/>
      <c r="Q29" s="23"/>
      <c r="R29" s="23"/>
    </row>
    <row r="30" spans="1:18" ht="15.75">
      <c r="A30" s="9" t="str">
        <f ca="1" t="shared" si="0"/>
        <v>utility III</v>
      </c>
      <c r="B30" s="109">
        <f>ROW()</f>
        <v>30</v>
      </c>
      <c r="C30" s="9" t="str">
        <f>summary!J6</f>
        <v>1026</v>
      </c>
      <c r="D30" s="9" t="str">
        <f>summary!Q8</f>
        <v>2014</v>
      </c>
      <c r="E30" s="9" t="s">
        <v>1849</v>
      </c>
      <c r="F30" s="9" t="s">
        <v>1925</v>
      </c>
      <c r="G30" s="9" t="str">
        <f t="shared" si="1"/>
        <v>u3bnd30</v>
      </c>
      <c r="I30" s="117"/>
      <c r="K30" s="38" t="s">
        <v>1779</v>
      </c>
      <c r="L30" s="38" t="s">
        <v>1842</v>
      </c>
      <c r="N30" s="160">
        <v>0</v>
      </c>
      <c r="O30" s="8"/>
      <c r="P30" s="38"/>
      <c r="Q30" s="23"/>
      <c r="R30" s="23"/>
    </row>
    <row r="31" spans="1:18" ht="15.75">
      <c r="A31" s="9" t="str">
        <f ca="1" t="shared" si="0"/>
        <v>utility III</v>
      </c>
      <c r="B31" s="109">
        <f>ROW()</f>
        <v>31</v>
      </c>
      <c r="C31" s="9" t="str">
        <f>summary!J6</f>
        <v>1026</v>
      </c>
      <c r="D31" s="9" t="str">
        <f>summary!Q8</f>
        <v>2014</v>
      </c>
      <c r="E31" s="9" t="s">
        <v>1849</v>
      </c>
      <c r="F31" s="9" t="s">
        <v>1925</v>
      </c>
      <c r="G31" s="9" t="str">
        <f t="shared" si="1"/>
        <v>u3bnd31</v>
      </c>
      <c r="I31" s="117" t="s">
        <v>1771</v>
      </c>
      <c r="J31" s="38" t="s">
        <v>1949</v>
      </c>
      <c r="K31" s="38"/>
      <c r="L31" s="38"/>
      <c r="M31" s="38"/>
      <c r="N31" s="160">
        <v>0</v>
      </c>
      <c r="O31" s="8"/>
      <c r="P31" s="38"/>
      <c r="Q31" s="23"/>
      <c r="R31" s="23"/>
    </row>
    <row r="32" spans="1:17" ht="16.5" thickBot="1">
      <c r="A32" s="9" t="str">
        <f ca="1" t="shared" si="0"/>
        <v>utility III</v>
      </c>
      <c r="B32" s="109">
        <f>ROW()</f>
        <v>32</v>
      </c>
      <c r="C32" s="9" t="str">
        <f>summary!J6</f>
        <v>1026</v>
      </c>
      <c r="D32" s="9" t="str">
        <f>summary!Q8</f>
        <v>2014</v>
      </c>
      <c r="E32" s="9" t="s">
        <v>1849</v>
      </c>
      <c r="F32" s="9" t="s">
        <v>1925</v>
      </c>
      <c r="G32" s="9" t="str">
        <f t="shared" si="1"/>
        <v>u3bnd32</v>
      </c>
      <c r="I32" s="117" t="s">
        <v>1772</v>
      </c>
      <c r="J32" s="38" t="s">
        <v>1843</v>
      </c>
      <c r="K32" s="38"/>
      <c r="L32" s="38"/>
      <c r="M32" s="38"/>
      <c r="N32" s="94"/>
      <c r="O32" s="96">
        <f>SUM(N24:N31)</f>
        <v>0</v>
      </c>
      <c r="P32" s="38"/>
      <c r="Q32" s="23"/>
    </row>
    <row r="33" spans="1:16" ht="16.5" thickTop="1">
      <c r="A33" s="9" t="str">
        <f ca="1" t="shared" si="0"/>
        <v>utility III</v>
      </c>
      <c r="B33" s="109">
        <f>ROW()</f>
        <v>33</v>
      </c>
      <c r="C33" s="9" t="str">
        <f>summary!J6</f>
        <v>1026</v>
      </c>
      <c r="D33" s="9" t="str">
        <f>summary!Q8</f>
        <v>2014</v>
      </c>
      <c r="E33" s="9" t="s">
        <v>1849</v>
      </c>
      <c r="F33" s="9" t="s">
        <v>1925</v>
      </c>
      <c r="G33" s="9" t="str">
        <f t="shared" si="1"/>
        <v>u3bnd33</v>
      </c>
      <c r="I33" s="117" t="s">
        <v>1773</v>
      </c>
      <c r="J33" s="38" t="s">
        <v>1844</v>
      </c>
      <c r="K33" s="38"/>
      <c r="L33" s="38"/>
      <c r="M33" s="38"/>
      <c r="N33" s="38"/>
      <c r="O33" s="94"/>
      <c r="P33" s="52">
        <f>O22+O32</f>
        <v>0</v>
      </c>
    </row>
    <row r="34" spans="1:16" ht="15.75">
      <c r="A34" s="9" t="str">
        <f ca="1" t="shared" si="0"/>
        <v>utility III</v>
      </c>
      <c r="B34" s="109">
        <f>ROW()</f>
        <v>34</v>
      </c>
      <c r="C34" s="9" t="str">
        <f>summary!J6</f>
        <v>1026</v>
      </c>
      <c r="D34" s="9" t="str">
        <f>summary!Q8</f>
        <v>2014</v>
      </c>
      <c r="E34" s="9" t="s">
        <v>1849</v>
      </c>
      <c r="F34" s="9" t="s">
        <v>1925</v>
      </c>
      <c r="G34" s="9" t="str">
        <f t="shared" si="1"/>
        <v>u3bnd34</v>
      </c>
      <c r="I34" s="117" t="s">
        <v>1774</v>
      </c>
      <c r="J34" s="38" t="s">
        <v>1845</v>
      </c>
      <c r="K34" s="38"/>
      <c r="L34" s="38"/>
      <c r="M34" s="38"/>
      <c r="N34" s="38"/>
      <c r="O34" s="94"/>
      <c r="P34" s="52">
        <f>IF((P21-P33)&gt;0,P21-P33,0)</f>
        <v>0</v>
      </c>
    </row>
    <row r="35" spans="1:16" ht="15.75">
      <c r="A35" s="9" t="str">
        <f ca="1" t="shared" si="0"/>
        <v>utility III</v>
      </c>
      <c r="B35" s="109">
        <f>ROW()</f>
        <v>35</v>
      </c>
      <c r="C35" s="9" t="str">
        <f>summary!J6</f>
        <v>1026</v>
      </c>
      <c r="D35" s="9" t="str">
        <f>summary!Q8</f>
        <v>2014</v>
      </c>
      <c r="E35" s="9" t="s">
        <v>1849</v>
      </c>
      <c r="F35" s="9" t="s">
        <v>1925</v>
      </c>
      <c r="G35" s="9" t="str">
        <f t="shared" si="1"/>
        <v>u3bnd35</v>
      </c>
      <c r="I35" s="117" t="s">
        <v>1775</v>
      </c>
      <c r="J35" s="38" t="s">
        <v>1846</v>
      </c>
      <c r="K35" s="38"/>
      <c r="L35" s="38"/>
      <c r="M35" s="38"/>
      <c r="N35" s="38"/>
      <c r="O35" s="94"/>
      <c r="P35" s="52">
        <f>IF((P21-P33)&lt;0,ABS(P21-P33),0)</f>
        <v>0</v>
      </c>
    </row>
    <row r="36" spans="1:16" ht="15.75">
      <c r="A36" s="9" t="str">
        <f ca="1" t="shared" si="0"/>
        <v>utility III</v>
      </c>
      <c r="B36" s="109">
        <f>ROW()</f>
        <v>36</v>
      </c>
      <c r="C36" s="9" t="str">
        <f>summary!J6</f>
        <v>1026</v>
      </c>
      <c r="D36" s="9" t="str">
        <f>summary!Q8</f>
        <v>2014</v>
      </c>
      <c r="E36" s="9" t="s">
        <v>1849</v>
      </c>
      <c r="F36" s="9" t="s">
        <v>1925</v>
      </c>
      <c r="G36" s="9" t="str">
        <f t="shared" si="1"/>
        <v>u3bnd36</v>
      </c>
      <c r="I36" s="117" t="s">
        <v>1784</v>
      </c>
      <c r="J36" s="38" t="s">
        <v>1847</v>
      </c>
      <c r="K36" s="38"/>
      <c r="L36" s="38"/>
      <c r="M36" s="38"/>
      <c r="N36" s="38"/>
      <c r="O36" s="94"/>
      <c r="P36" s="52">
        <f>O32</f>
        <v>0</v>
      </c>
    </row>
    <row r="37" spans="1:16" ht="15.75">
      <c r="A37" s="9" t="str">
        <f ca="1" t="shared" si="0"/>
        <v>utility III</v>
      </c>
      <c r="B37" s="109">
        <f>ROW()</f>
        <v>37</v>
      </c>
      <c r="C37" s="9" t="str">
        <f>summary!J6</f>
        <v>1026</v>
      </c>
      <c r="D37" s="9" t="str">
        <f>summary!Q8</f>
        <v>2014</v>
      </c>
      <c r="E37" s="9" t="s">
        <v>1849</v>
      </c>
      <c r="F37" s="9" t="s">
        <v>1925</v>
      </c>
      <c r="G37" s="9" t="str">
        <f t="shared" si="1"/>
        <v>u3bnd37</v>
      </c>
      <c r="I37" s="117" t="s">
        <v>1785</v>
      </c>
      <c r="J37" s="38" t="s">
        <v>1950</v>
      </c>
      <c r="K37" s="38"/>
      <c r="L37" s="38"/>
      <c r="M37" s="38"/>
      <c r="N37" s="38"/>
      <c r="O37" s="94"/>
      <c r="P37" s="52">
        <f>IF(P35&lt;P36,P35*1,P36*1)</f>
        <v>0</v>
      </c>
    </row>
    <row r="38" spans="1:18" ht="15.75">
      <c r="A38" s="9" t="str">
        <f ca="1" t="shared" si="0"/>
        <v>utility III</v>
      </c>
      <c r="B38" s="109">
        <f>ROW()</f>
        <v>38</v>
      </c>
      <c r="C38" s="9" t="str">
        <f>summary!J6</f>
        <v>1026</v>
      </c>
      <c r="D38" s="9" t="str">
        <f>summary!Q8</f>
        <v>2014</v>
      </c>
      <c r="E38" s="9" t="s">
        <v>1849</v>
      </c>
      <c r="F38" s="9" t="s">
        <v>1925</v>
      </c>
      <c r="G38" s="9" t="str">
        <f t="shared" si="1"/>
        <v>u3bnd38</v>
      </c>
      <c r="I38" s="117"/>
      <c r="J38" s="38" t="s">
        <v>1922</v>
      </c>
      <c r="K38" s="38"/>
      <c r="L38" s="38"/>
      <c r="M38" s="38"/>
      <c r="N38" s="97"/>
      <c r="O38" s="38"/>
      <c r="P38" s="38"/>
      <c r="Q38" s="23"/>
      <c r="R38" s="23"/>
    </row>
    <row r="39" spans="1:16" ht="15.75">
      <c r="A39" s="9" t="str">
        <f ca="1" t="shared" si="0"/>
        <v>utility III</v>
      </c>
      <c r="B39" s="109">
        <f>ROW()</f>
        <v>39</v>
      </c>
      <c r="C39" s="9" t="str">
        <f>summary!J6</f>
        <v>1026</v>
      </c>
      <c r="D39" s="9" t="str">
        <f>summary!Q8</f>
        <v>2014</v>
      </c>
      <c r="E39" s="9" t="s">
        <v>1849</v>
      </c>
      <c r="F39" s="9" t="s">
        <v>1925</v>
      </c>
      <c r="G39" s="9" t="str">
        <f t="shared" si="1"/>
        <v>u3bnd39</v>
      </c>
      <c r="I39" s="122"/>
      <c r="J39" s="8"/>
      <c r="K39" s="8"/>
      <c r="L39" s="8"/>
      <c r="M39" s="8"/>
      <c r="N39" s="8"/>
      <c r="O39" s="8"/>
      <c r="P39" s="8"/>
    </row>
    <row r="40" spans="1:17" ht="15.75">
      <c r="A40" s="9" t="str">
        <f ca="1" t="shared" si="0"/>
        <v>utility III</v>
      </c>
      <c r="B40" s="109">
        <f>ROW()</f>
        <v>40</v>
      </c>
      <c r="C40" s="9" t="str">
        <f>summary!J6</f>
        <v>1026</v>
      </c>
      <c r="D40" s="9" t="str">
        <f>summary!Q8</f>
        <v>2014</v>
      </c>
      <c r="E40" s="9" t="s">
        <v>1849</v>
      </c>
      <c r="F40" s="9" t="s">
        <v>1925</v>
      </c>
      <c r="G40" s="9" t="str">
        <f t="shared" si="1"/>
        <v>u3bnd40</v>
      </c>
      <c r="I40" s="117" t="s">
        <v>1778</v>
      </c>
      <c r="J40" s="38" t="s">
        <v>1786</v>
      </c>
      <c r="K40" s="155" t="str">
        <f>J2</f>
        <v>None</v>
      </c>
      <c r="L40" s="88"/>
      <c r="M40" s="38" t="s">
        <v>1787</v>
      </c>
      <c r="N40" s="55"/>
      <c r="O40" s="52">
        <f>P16</f>
        <v>0</v>
      </c>
      <c r="P40" s="8"/>
      <c r="Q40" s="24"/>
    </row>
    <row r="41" spans="1:17" ht="15.75">
      <c r="A41" s="9" t="str">
        <f ca="1" t="shared" si="0"/>
        <v>utility III</v>
      </c>
      <c r="B41" s="109">
        <f>ROW()</f>
        <v>41</v>
      </c>
      <c r="C41" s="9" t="str">
        <f>summary!J6</f>
        <v>1026</v>
      </c>
      <c r="D41" s="9" t="str">
        <f>summary!Q8</f>
        <v>2014</v>
      </c>
      <c r="E41" s="9" t="s">
        <v>1849</v>
      </c>
      <c r="F41" s="9" t="s">
        <v>1925</v>
      </c>
      <c r="G41" s="9" t="str">
        <f t="shared" si="1"/>
        <v>u3bnd41</v>
      </c>
      <c r="I41" s="117" t="s">
        <v>1779</v>
      </c>
      <c r="J41" s="38" t="s">
        <v>1951</v>
      </c>
      <c r="K41" s="38"/>
      <c r="L41" s="38"/>
      <c r="M41" s="38"/>
      <c r="N41" s="55"/>
      <c r="O41" s="55"/>
      <c r="P41" s="8"/>
      <c r="Q41" s="24"/>
    </row>
    <row r="42" spans="1:17" ht="15.75">
      <c r="A42" s="9" t="str">
        <f ca="1" t="shared" si="0"/>
        <v>utility III</v>
      </c>
      <c r="B42" s="109">
        <f>ROW()</f>
        <v>42</v>
      </c>
      <c r="C42" s="9" t="str">
        <f>summary!J6</f>
        <v>1026</v>
      </c>
      <c r="D42" s="9" t="str">
        <f>summary!Q8</f>
        <v>2014</v>
      </c>
      <c r="E42" s="9" t="s">
        <v>1849</v>
      </c>
      <c r="F42" s="9" t="s">
        <v>1925</v>
      </c>
      <c r="G42" s="9" t="str">
        <f t="shared" si="1"/>
        <v>u3bnd42</v>
      </c>
      <c r="I42" s="117"/>
      <c r="J42" s="234">
        <f>P37</f>
        <v>0</v>
      </c>
      <c r="K42" s="234"/>
      <c r="L42" s="234"/>
      <c r="M42" s="38" t="s">
        <v>1788</v>
      </c>
      <c r="N42" s="55"/>
      <c r="O42" s="52">
        <f>J42*20</f>
        <v>0</v>
      </c>
      <c r="P42" s="8"/>
      <c r="Q42" s="24"/>
    </row>
    <row r="43" spans="1:17" ht="15.75">
      <c r="A43" s="9" t="str">
        <f ca="1" t="shared" si="0"/>
        <v>utility III</v>
      </c>
      <c r="B43" s="109">
        <f>ROW()</f>
        <v>43</v>
      </c>
      <c r="C43" s="9" t="str">
        <f>summary!J6</f>
        <v>1026</v>
      </c>
      <c r="D43" s="9" t="str">
        <f>summary!Q8</f>
        <v>2014</v>
      </c>
      <c r="E43" s="9" t="s">
        <v>1849</v>
      </c>
      <c r="F43" s="9" t="s">
        <v>1925</v>
      </c>
      <c r="G43" s="9" t="str">
        <f t="shared" si="1"/>
        <v>u3bnd43</v>
      </c>
      <c r="I43" s="117" t="s">
        <v>1789</v>
      </c>
      <c r="J43" s="38" t="s">
        <v>0</v>
      </c>
      <c r="K43" s="38"/>
      <c r="L43" s="38"/>
      <c r="M43" s="38"/>
      <c r="N43" s="55"/>
      <c r="O43" s="52">
        <f>IF(O42&lt;O40,O40-O42,0)</f>
        <v>0</v>
      </c>
      <c r="P43" s="8"/>
      <c r="Q43" s="24"/>
    </row>
    <row r="44" spans="1:17" ht="15.75">
      <c r="A44" s="9" t="str">
        <f ca="1" t="shared" si="0"/>
        <v>utility III</v>
      </c>
      <c r="B44" s="109">
        <f>ROW()</f>
        <v>44</v>
      </c>
      <c r="C44" s="9" t="str">
        <f>summary!J6</f>
        <v>1026</v>
      </c>
      <c r="D44" s="9" t="str">
        <f>summary!Q8</f>
        <v>2014</v>
      </c>
      <c r="E44" s="9" t="s">
        <v>1849</v>
      </c>
      <c r="F44" s="9" t="s">
        <v>1925</v>
      </c>
      <c r="G44" s="9" t="str">
        <f t="shared" si="1"/>
        <v>u3bnd44</v>
      </c>
      <c r="I44" s="117" t="s">
        <v>1790</v>
      </c>
      <c r="J44" s="38" t="s">
        <v>1885</v>
      </c>
      <c r="K44" s="38"/>
      <c r="L44" s="38"/>
      <c r="M44" s="38"/>
      <c r="N44" s="55"/>
      <c r="O44" s="160"/>
      <c r="P44" s="8"/>
      <c r="Q44" s="24"/>
    </row>
    <row r="45" spans="1:16" ht="15.75">
      <c r="A45" s="9" t="str">
        <f ca="1" t="shared" si="0"/>
        <v>utility III</v>
      </c>
      <c r="B45" s="109">
        <f>ROW()</f>
        <v>45</v>
      </c>
      <c r="C45" s="9" t="str">
        <f>summary!J6</f>
        <v>1026</v>
      </c>
      <c r="D45" s="9" t="str">
        <f>summary!Q8</f>
        <v>2014</v>
      </c>
      <c r="E45" s="9" t="s">
        <v>1849</v>
      </c>
      <c r="F45" s="9" t="s">
        <v>1925</v>
      </c>
      <c r="G45" s="9" t="str">
        <f t="shared" si="1"/>
        <v>u3bnd45</v>
      </c>
      <c r="I45" s="118" t="s">
        <v>1791</v>
      </c>
      <c r="J45" s="32" t="s">
        <v>1886</v>
      </c>
      <c r="K45" s="38"/>
      <c r="L45" s="38"/>
      <c r="M45" s="38"/>
      <c r="N45" s="54"/>
      <c r="O45" s="52">
        <f>O43+O44</f>
        <v>0</v>
      </c>
      <c r="P45" s="44"/>
    </row>
    <row r="46" spans="1:16" ht="15.75">
      <c r="A46" s="9" t="str">
        <f ca="1" t="shared" si="0"/>
        <v>utility III</v>
      </c>
      <c r="B46" s="109">
        <f>ROW()</f>
        <v>46</v>
      </c>
      <c r="C46" s="9" t="str">
        <f>summary!J6</f>
        <v>1026</v>
      </c>
      <c r="D46" s="9" t="str">
        <f>summary!Q8</f>
        <v>2014</v>
      </c>
      <c r="E46" s="9" t="s">
        <v>1849</v>
      </c>
      <c r="F46" s="9" t="s">
        <v>1925</v>
      </c>
      <c r="G46" s="9" t="str">
        <f t="shared" si="1"/>
        <v>u3bnd46</v>
      </c>
      <c r="I46" s="118" t="s">
        <v>2050</v>
      </c>
      <c r="J46" s="32" t="s">
        <v>2051</v>
      </c>
      <c r="K46" s="38"/>
      <c r="L46" s="38"/>
      <c r="M46" s="38"/>
      <c r="N46" s="54"/>
      <c r="O46" s="160"/>
      <c r="P46" s="44"/>
    </row>
    <row r="47" spans="1:16" ht="27" customHeight="1" thickBot="1">
      <c r="A47" s="9" t="str">
        <f ca="1" t="shared" si="0"/>
        <v>utility III</v>
      </c>
      <c r="B47" s="109">
        <f>ROW()</f>
        <v>47</v>
      </c>
      <c r="C47" s="9" t="str">
        <f>summary!J6</f>
        <v>1026</v>
      </c>
      <c r="D47" s="9" t="str">
        <f>summary!Q8</f>
        <v>2014</v>
      </c>
      <c r="E47" s="9" t="s">
        <v>1849</v>
      </c>
      <c r="F47" s="9" t="s">
        <v>1925</v>
      </c>
      <c r="G47" s="9" t="str">
        <f>F47&amp;ROW()</f>
        <v>u3bnd47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47"/>
  <sheetViews>
    <sheetView showGridLines="0" zoomScalePageLayoutView="0" workbookViewId="0" topLeftCell="I13">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IV</v>
      </c>
      <c r="B1" s="109">
        <f>ROW()</f>
        <v>1</v>
      </c>
      <c r="C1" s="9" t="str">
        <f>summary!J6</f>
        <v>1026</v>
      </c>
      <c r="D1" s="9" t="str">
        <f>summary!Q8</f>
        <v>2014</v>
      </c>
      <c r="E1" s="9" t="s">
        <v>1849</v>
      </c>
      <c r="F1" s="9" t="s">
        <v>1912</v>
      </c>
      <c r="G1" s="9" t="str">
        <f>F1&amp;ROW()</f>
        <v>u4bn1</v>
      </c>
      <c r="I1" s="115"/>
      <c r="J1" s="229" t="s">
        <v>1953</v>
      </c>
      <c r="K1" s="229"/>
      <c r="L1" s="229"/>
      <c r="M1" s="229"/>
      <c r="N1" s="229"/>
      <c r="O1" s="229"/>
      <c r="P1" s="23"/>
      <c r="Q1" s="23"/>
    </row>
    <row r="2" spans="1:17" ht="18.75">
      <c r="A2" s="9" t="str">
        <f ca="1" t="shared" si="0"/>
        <v>utility IV</v>
      </c>
      <c r="B2" s="109">
        <f>ROW()</f>
        <v>2</v>
      </c>
      <c r="C2" s="9" t="str">
        <f>summary!J6</f>
        <v>1026</v>
      </c>
      <c r="D2" s="9" t="str">
        <f>summary!Q8</f>
        <v>2014</v>
      </c>
      <c r="E2" s="9" t="s">
        <v>1849</v>
      </c>
      <c r="F2" s="9" t="s">
        <v>1912</v>
      </c>
      <c r="G2" s="9" t="str">
        <f aca="true" t="shared" si="1" ref="G2:G46">F2&amp;ROW()</f>
        <v>u4bn2</v>
      </c>
      <c r="I2" s="116" t="s">
        <v>1895</v>
      </c>
      <c r="J2" s="236" t="s">
        <v>1905</v>
      </c>
      <c r="K2" s="236"/>
      <c r="L2" s="236"/>
      <c r="M2" s="37" t="s">
        <v>1909</v>
      </c>
      <c r="N2" s="24"/>
      <c r="O2" s="24"/>
      <c r="P2" s="24"/>
      <c r="Q2" s="24"/>
    </row>
    <row r="3" spans="1:17" ht="15.75">
      <c r="A3" s="9" t="str">
        <f ca="1" t="shared" si="0"/>
        <v>utility IV</v>
      </c>
      <c r="B3" s="109">
        <f>ROW()</f>
        <v>3</v>
      </c>
      <c r="C3" s="9" t="str">
        <f>summary!J6</f>
        <v>1026</v>
      </c>
      <c r="D3" s="9" t="str">
        <f>summary!Q8</f>
        <v>2014</v>
      </c>
      <c r="E3" s="9" t="s">
        <v>1849</v>
      </c>
      <c r="F3" s="9" t="s">
        <v>1912</v>
      </c>
      <c r="G3" s="9" t="str">
        <f t="shared" si="1"/>
        <v>u4bn3</v>
      </c>
      <c r="I3" s="117" t="s">
        <v>1766</v>
      </c>
      <c r="J3" s="38" t="s">
        <v>1776</v>
      </c>
      <c r="K3" s="38"/>
      <c r="L3" s="38"/>
      <c r="M3" s="38"/>
      <c r="N3" s="44"/>
      <c r="O3" s="160">
        <v>0</v>
      </c>
      <c r="P3" s="55"/>
      <c r="Q3" s="24"/>
    </row>
    <row r="4" spans="1:17" ht="15.75">
      <c r="A4" s="9" t="str">
        <f ca="1" t="shared" si="0"/>
        <v>utility IV</v>
      </c>
      <c r="B4" s="109">
        <f>ROW()</f>
        <v>4</v>
      </c>
      <c r="C4" s="9" t="str">
        <f>summary!J6</f>
        <v>1026</v>
      </c>
      <c r="D4" s="9" t="str">
        <f>summary!Q8</f>
        <v>2014</v>
      </c>
      <c r="E4" s="9" t="s">
        <v>1849</v>
      </c>
      <c r="F4" s="9" t="s">
        <v>1912</v>
      </c>
      <c r="G4" s="9" t="str">
        <f t="shared" si="1"/>
        <v>u4bn4</v>
      </c>
      <c r="I4" s="117" t="s">
        <v>1767</v>
      </c>
      <c r="J4" s="38" t="s">
        <v>1777</v>
      </c>
      <c r="K4" s="38"/>
      <c r="L4" s="38"/>
      <c r="M4" s="38"/>
      <c r="N4" s="55"/>
      <c r="O4" s="53"/>
      <c r="P4" s="55"/>
      <c r="Q4" s="24"/>
    </row>
    <row r="5" spans="1:17" ht="15.75">
      <c r="A5" s="9" t="str">
        <f ca="1" t="shared" si="0"/>
        <v>utility IV</v>
      </c>
      <c r="B5" s="109">
        <f>ROW()</f>
        <v>5</v>
      </c>
      <c r="C5" s="9" t="str">
        <f>summary!J6</f>
        <v>1026</v>
      </c>
      <c r="D5" s="9" t="str">
        <f>summary!Q8</f>
        <v>2014</v>
      </c>
      <c r="E5" s="9" t="s">
        <v>1849</v>
      </c>
      <c r="F5" s="9" t="s">
        <v>1912</v>
      </c>
      <c r="G5" s="9" t="str">
        <f t="shared" si="1"/>
        <v>u4bn5</v>
      </c>
      <c r="I5" s="117"/>
      <c r="J5" s="38" t="s">
        <v>1778</v>
      </c>
      <c r="K5" s="38" t="s">
        <v>1755</v>
      </c>
      <c r="L5" s="38"/>
      <c r="M5" s="38"/>
      <c r="N5" s="44"/>
      <c r="O5" s="160">
        <v>0</v>
      </c>
      <c r="P5" s="55"/>
      <c r="Q5" s="24"/>
    </row>
    <row r="6" spans="1:17" ht="15.75">
      <c r="A6" s="9" t="str">
        <f ca="1" t="shared" si="0"/>
        <v>utility IV</v>
      </c>
      <c r="B6" s="109">
        <f>ROW()</f>
        <v>6</v>
      </c>
      <c r="C6" s="9" t="str">
        <f>summary!J6</f>
        <v>1026</v>
      </c>
      <c r="D6" s="9" t="str">
        <f>summary!Q8</f>
        <v>2014</v>
      </c>
      <c r="E6" s="9" t="s">
        <v>1849</v>
      </c>
      <c r="F6" s="9" t="s">
        <v>1912</v>
      </c>
      <c r="G6" s="9" t="str">
        <f t="shared" si="1"/>
        <v>u4bn6</v>
      </c>
      <c r="I6" s="117"/>
      <c r="J6" s="38" t="s">
        <v>1779</v>
      </c>
      <c r="K6" s="38" t="s">
        <v>1780</v>
      </c>
      <c r="L6" s="38"/>
      <c r="M6" s="38" t="s">
        <v>22</v>
      </c>
      <c r="N6" s="44"/>
      <c r="O6" s="160">
        <v>0</v>
      </c>
      <c r="P6" s="55"/>
      <c r="Q6" s="24"/>
    </row>
    <row r="7" spans="1:17" ht="15.75">
      <c r="A7" s="9" t="str">
        <f ca="1" t="shared" si="0"/>
        <v>utility IV</v>
      </c>
      <c r="B7" s="109">
        <f>ROW()</f>
        <v>7</v>
      </c>
      <c r="C7" s="9" t="str">
        <f>summary!J6</f>
        <v>1026</v>
      </c>
      <c r="D7" s="9" t="str">
        <f>summary!Q8</f>
        <v>2014</v>
      </c>
      <c r="E7" s="9" t="s">
        <v>1849</v>
      </c>
      <c r="F7" s="9" t="s">
        <v>1912</v>
      </c>
      <c r="G7" s="9" t="str">
        <f t="shared" si="1"/>
        <v>u4bn7</v>
      </c>
      <c r="I7" s="118">
        <v>3</v>
      </c>
      <c r="J7" s="38" t="s">
        <v>1781</v>
      </c>
      <c r="K7" s="38"/>
      <c r="L7" s="38"/>
      <c r="M7" s="38"/>
      <c r="N7" s="55"/>
      <c r="O7" s="164"/>
      <c r="P7" s="55"/>
      <c r="Q7" s="24"/>
    </row>
    <row r="8" spans="1:17" ht="15.75">
      <c r="A8" s="9" t="str">
        <f ca="1" t="shared" si="0"/>
        <v>utility IV</v>
      </c>
      <c r="B8" s="109">
        <f>ROW()</f>
        <v>8</v>
      </c>
      <c r="C8" s="9" t="str">
        <f>summary!J6</f>
        <v>1026</v>
      </c>
      <c r="D8" s="9" t="str">
        <f>summary!Q8</f>
        <v>2014</v>
      </c>
      <c r="E8" s="9" t="s">
        <v>1849</v>
      </c>
      <c r="F8" s="9" t="s">
        <v>1912</v>
      </c>
      <c r="G8" s="9" t="str">
        <f t="shared" si="1"/>
        <v>u4bn8</v>
      </c>
      <c r="I8" s="117"/>
      <c r="J8" s="38" t="s">
        <v>1778</v>
      </c>
      <c r="K8" s="38" t="s">
        <v>1755</v>
      </c>
      <c r="L8" s="38"/>
      <c r="M8" s="38"/>
      <c r="N8" s="44"/>
      <c r="O8" s="160">
        <v>0</v>
      </c>
      <c r="P8" s="55"/>
      <c r="Q8" s="24"/>
    </row>
    <row r="9" spans="1:17" ht="15.75">
      <c r="A9" s="9" t="str">
        <f ca="1" t="shared" si="0"/>
        <v>utility IV</v>
      </c>
      <c r="B9" s="109">
        <f>ROW()</f>
        <v>9</v>
      </c>
      <c r="C9" s="9" t="str">
        <f>summary!J6</f>
        <v>1026</v>
      </c>
      <c r="D9" s="9" t="str">
        <f>summary!Q8</f>
        <v>2014</v>
      </c>
      <c r="E9" s="9" t="s">
        <v>1849</v>
      </c>
      <c r="F9" s="9" t="s">
        <v>1912</v>
      </c>
      <c r="G9" s="9" t="str">
        <f t="shared" si="1"/>
        <v>u4bn9</v>
      </c>
      <c r="I9" s="117"/>
      <c r="J9" s="38" t="s">
        <v>1779</v>
      </c>
      <c r="K9" s="38" t="s">
        <v>1780</v>
      </c>
      <c r="L9" s="38"/>
      <c r="M9" s="38"/>
      <c r="N9" s="44"/>
      <c r="O9" s="160">
        <v>0</v>
      </c>
      <c r="P9" s="55"/>
      <c r="Q9" s="24"/>
    </row>
    <row r="10" spans="1:17" ht="15.75">
      <c r="A10" s="9" t="str">
        <f ca="1" t="shared" si="0"/>
        <v>utility IV</v>
      </c>
      <c r="B10" s="109">
        <f>ROW()</f>
        <v>10</v>
      </c>
      <c r="C10" s="9" t="str">
        <f>summary!J6</f>
        <v>1026</v>
      </c>
      <c r="D10" s="9" t="str">
        <f>summary!Q8</f>
        <v>2014</v>
      </c>
      <c r="E10" s="9" t="s">
        <v>1849</v>
      </c>
      <c r="F10" s="9" t="s">
        <v>1912</v>
      </c>
      <c r="G10" s="9" t="str">
        <f t="shared" si="1"/>
        <v>u4bn10</v>
      </c>
      <c r="I10" s="117">
        <v>4</v>
      </c>
      <c r="J10" s="38" t="s">
        <v>1782</v>
      </c>
      <c r="K10" s="38"/>
      <c r="L10" s="38"/>
      <c r="M10" s="38"/>
      <c r="N10" s="55"/>
      <c r="O10" s="53"/>
      <c r="P10" s="55"/>
      <c r="Q10" s="24"/>
    </row>
    <row r="11" spans="1:17" ht="15.75">
      <c r="A11" s="9" t="str">
        <f ca="1" t="shared" si="0"/>
        <v>utility IV</v>
      </c>
      <c r="B11" s="109">
        <f>ROW()</f>
        <v>11</v>
      </c>
      <c r="C11" s="9" t="str">
        <f>summary!J6</f>
        <v>1026</v>
      </c>
      <c r="D11" s="9" t="str">
        <f>summary!Q8</f>
        <v>2014</v>
      </c>
      <c r="E11" s="9" t="s">
        <v>1849</v>
      </c>
      <c r="F11" s="9" t="s">
        <v>1912</v>
      </c>
      <c r="G11" s="9" t="str">
        <f t="shared" si="1"/>
        <v>u4bn11</v>
      </c>
      <c r="I11" s="117"/>
      <c r="J11" s="38" t="s">
        <v>1778</v>
      </c>
      <c r="K11" s="38" t="s">
        <v>1755</v>
      </c>
      <c r="L11" s="38"/>
      <c r="M11" s="38"/>
      <c r="N11" s="44"/>
      <c r="O11" s="160">
        <v>0</v>
      </c>
      <c r="P11" s="55"/>
      <c r="Q11" s="24"/>
    </row>
    <row r="12" spans="1:17" ht="15.75">
      <c r="A12" s="9" t="str">
        <f ca="1" t="shared" si="0"/>
        <v>utility IV</v>
      </c>
      <c r="B12" s="109">
        <f>ROW()</f>
        <v>12</v>
      </c>
      <c r="C12" s="9" t="str">
        <f>summary!J6</f>
        <v>1026</v>
      </c>
      <c r="D12" s="9" t="str">
        <f>summary!Q8</f>
        <v>2014</v>
      </c>
      <c r="E12" s="9" t="s">
        <v>1849</v>
      </c>
      <c r="F12" s="9" t="s">
        <v>1912</v>
      </c>
      <c r="G12" s="9" t="str">
        <f t="shared" si="1"/>
        <v>u4bn12</v>
      </c>
      <c r="I12" s="117"/>
      <c r="J12" s="38" t="s">
        <v>1779</v>
      </c>
      <c r="K12" s="38" t="s">
        <v>1780</v>
      </c>
      <c r="L12" s="38"/>
      <c r="M12" s="38"/>
      <c r="N12" s="44"/>
      <c r="O12" s="160">
        <v>0</v>
      </c>
      <c r="P12" s="55"/>
      <c r="Q12" s="24"/>
    </row>
    <row r="13" spans="1:17" ht="15.75">
      <c r="A13" s="9" t="str">
        <f ca="1" t="shared" si="0"/>
        <v>utility IV</v>
      </c>
      <c r="B13" s="109">
        <f>ROW()</f>
        <v>13</v>
      </c>
      <c r="C13" s="9" t="str">
        <f>summary!J6</f>
        <v>1026</v>
      </c>
      <c r="D13" s="9" t="str">
        <f>summary!Q8</f>
        <v>2014</v>
      </c>
      <c r="E13" s="9" t="s">
        <v>1849</v>
      </c>
      <c r="F13" s="9" t="s">
        <v>1912</v>
      </c>
      <c r="G13" s="9" t="str">
        <f t="shared" si="1"/>
        <v>u4bn13</v>
      </c>
      <c r="I13" s="119">
        <v>5</v>
      </c>
      <c r="J13" s="38" t="s">
        <v>1783</v>
      </c>
      <c r="K13" s="38"/>
      <c r="L13" s="38"/>
      <c r="M13" s="38"/>
      <c r="N13" s="44"/>
      <c r="O13" s="74"/>
      <c r="P13" s="55"/>
      <c r="Q13" s="24"/>
    </row>
    <row r="14" spans="1:17" ht="15.75">
      <c r="A14" s="9" t="str">
        <f ca="1" t="shared" si="0"/>
        <v>utility IV</v>
      </c>
      <c r="B14" s="109">
        <f>ROW()</f>
        <v>14</v>
      </c>
      <c r="C14" s="9" t="str">
        <f>summary!J6</f>
        <v>1026</v>
      </c>
      <c r="D14" s="9" t="str">
        <f>summary!Q8</f>
        <v>2014</v>
      </c>
      <c r="E14" s="9" t="s">
        <v>1849</v>
      </c>
      <c r="F14" s="9" t="s">
        <v>1912</v>
      </c>
      <c r="G14" s="9" t="str">
        <f t="shared" si="1"/>
        <v>u4bn14</v>
      </c>
      <c r="I14" s="117"/>
      <c r="J14" s="38" t="s">
        <v>1778</v>
      </c>
      <c r="K14" s="38" t="s">
        <v>1755</v>
      </c>
      <c r="L14" s="38"/>
      <c r="M14" s="38"/>
      <c r="N14" s="44"/>
      <c r="O14" s="160">
        <v>0</v>
      </c>
      <c r="P14" s="55"/>
      <c r="Q14" s="24"/>
    </row>
    <row r="15" spans="1:17" ht="15.75">
      <c r="A15" s="9" t="str">
        <f ca="1" t="shared" si="0"/>
        <v>utility IV</v>
      </c>
      <c r="B15" s="109">
        <f>ROW()</f>
        <v>15</v>
      </c>
      <c r="C15" s="9" t="str">
        <f>summary!J6</f>
        <v>1026</v>
      </c>
      <c r="D15" s="9" t="str">
        <f>summary!Q8</f>
        <v>2014</v>
      </c>
      <c r="E15" s="9" t="s">
        <v>1849</v>
      </c>
      <c r="F15" s="9" t="s">
        <v>1912</v>
      </c>
      <c r="G15" s="9" t="str">
        <f t="shared" si="1"/>
        <v>u4bn15</v>
      </c>
      <c r="I15" s="117"/>
      <c r="J15" s="38" t="s">
        <v>1779</v>
      </c>
      <c r="K15" s="38" t="s">
        <v>1780</v>
      </c>
      <c r="L15" s="38"/>
      <c r="M15" s="38"/>
      <c r="N15" s="44"/>
      <c r="O15" s="162">
        <v>0</v>
      </c>
      <c r="P15" s="55"/>
      <c r="Q15" s="24"/>
    </row>
    <row r="16" spans="1:16" ht="16.5" thickBot="1">
      <c r="A16" s="9" t="str">
        <f ca="1" t="shared" si="0"/>
        <v>utility IV</v>
      </c>
      <c r="B16" s="109">
        <f>ROW()</f>
        <v>16</v>
      </c>
      <c r="C16" s="9" t="str">
        <f>summary!J6</f>
        <v>1026</v>
      </c>
      <c r="D16" s="9" t="str">
        <f>summary!Q8</f>
        <v>2014</v>
      </c>
      <c r="E16" s="9" t="s">
        <v>1849</v>
      </c>
      <c r="F16" s="9" t="s">
        <v>1912</v>
      </c>
      <c r="G16" s="9" t="str">
        <f t="shared" si="1"/>
        <v>u4bn16</v>
      </c>
      <c r="I16" s="119">
        <v>6</v>
      </c>
      <c r="J16" s="38" t="s">
        <v>23</v>
      </c>
      <c r="K16" s="38"/>
      <c r="L16" s="38"/>
      <c r="M16" s="38"/>
      <c r="N16" s="54"/>
      <c r="O16" s="99"/>
      <c r="P16" s="90">
        <f>SUM(O3:O15)</f>
        <v>0</v>
      </c>
    </row>
    <row r="17" spans="1:16" ht="16.5" thickTop="1">
      <c r="A17" s="9" t="str">
        <f ca="1" t="shared" si="0"/>
        <v>utility IV</v>
      </c>
      <c r="B17" s="109">
        <f>ROW()</f>
        <v>17</v>
      </c>
      <c r="C17" s="9" t="str">
        <f>summary!J6</f>
        <v>1026</v>
      </c>
      <c r="D17" s="9" t="str">
        <f>summary!Q8</f>
        <v>2014</v>
      </c>
      <c r="E17" s="9" t="s">
        <v>1849</v>
      </c>
      <c r="F17" s="9" t="s">
        <v>1912</v>
      </c>
      <c r="G17" s="9" t="str">
        <f t="shared" si="1"/>
        <v>u4bn17</v>
      </c>
      <c r="I17" s="120"/>
      <c r="J17" s="59"/>
      <c r="K17" s="60"/>
      <c r="L17" s="60"/>
      <c r="M17" s="60"/>
      <c r="N17" s="61"/>
      <c r="O17" s="62"/>
      <c r="P17" s="63"/>
    </row>
    <row r="18" spans="1:7" ht="15.75">
      <c r="A18" s="9" t="str">
        <f ca="1" t="shared" si="0"/>
        <v>utility IV</v>
      </c>
      <c r="B18" s="109">
        <f>ROW()</f>
        <v>18</v>
      </c>
      <c r="C18" s="9" t="str">
        <f>summary!J6</f>
        <v>1026</v>
      </c>
      <c r="D18" s="9" t="str">
        <f>summary!Q8</f>
        <v>2014</v>
      </c>
      <c r="E18" s="9" t="s">
        <v>1849</v>
      </c>
      <c r="F18" s="9" t="s">
        <v>1912</v>
      </c>
      <c r="G18" s="9" t="str">
        <f t="shared" si="1"/>
        <v>u4bn18</v>
      </c>
    </row>
    <row r="19" spans="1:16" ht="15.75">
      <c r="A19" s="9" t="str">
        <f ca="1" t="shared" si="0"/>
        <v>utility IV</v>
      </c>
      <c r="B19" s="109">
        <f>ROW()</f>
        <v>19</v>
      </c>
      <c r="C19" s="9" t="str">
        <f>summary!J6</f>
        <v>1026</v>
      </c>
      <c r="D19" s="9" t="str">
        <f>summary!Q8</f>
        <v>2014</v>
      </c>
      <c r="E19" s="9" t="s">
        <v>1849</v>
      </c>
      <c r="F19" s="9" t="s">
        <v>1912</v>
      </c>
      <c r="G19" s="9" t="str">
        <f t="shared" si="1"/>
        <v>u4bn19</v>
      </c>
      <c r="I19" s="115"/>
      <c r="J19" s="237" t="s">
        <v>1884</v>
      </c>
      <c r="K19" s="237"/>
      <c r="L19" s="237"/>
      <c r="M19" s="237"/>
      <c r="N19" s="237"/>
      <c r="O19" s="237"/>
      <c r="P19" s="237"/>
    </row>
    <row r="20" spans="1:16" ht="15.75">
      <c r="A20" s="9" t="str">
        <f ca="1" t="shared" si="0"/>
        <v>utility IV</v>
      </c>
      <c r="B20" s="109">
        <f>ROW()</f>
        <v>20</v>
      </c>
      <c r="C20" s="9" t="str">
        <f>summary!J6</f>
        <v>1026</v>
      </c>
      <c r="D20" s="9" t="str">
        <f>summary!Q8</f>
        <v>2014</v>
      </c>
      <c r="E20" s="9" t="s">
        <v>1849</v>
      </c>
      <c r="F20" s="9" t="s">
        <v>1912</v>
      </c>
      <c r="G20" s="9" t="str">
        <f t="shared" si="1"/>
        <v>u4bn20</v>
      </c>
      <c r="I20" s="115"/>
      <c r="J20" s="237" t="s">
        <v>1837</v>
      </c>
      <c r="K20" s="237"/>
      <c r="L20" s="237"/>
      <c r="M20" s="237"/>
      <c r="N20" s="237"/>
      <c r="O20" s="237"/>
      <c r="P20" s="237"/>
    </row>
    <row r="21" spans="1:16" ht="24" customHeight="1">
      <c r="A21" s="9" t="str">
        <f ca="1" t="shared" si="0"/>
        <v>utility IV</v>
      </c>
      <c r="B21" s="109">
        <f>ROW()</f>
        <v>21</v>
      </c>
      <c r="C21" s="9" t="str">
        <f>summary!J6</f>
        <v>1026</v>
      </c>
      <c r="D21" s="9" t="str">
        <f>summary!Q8</f>
        <v>2014</v>
      </c>
      <c r="E21" s="9" t="s">
        <v>1849</v>
      </c>
      <c r="F21" s="9" t="s">
        <v>1912</v>
      </c>
      <c r="G21" s="9" t="str">
        <f t="shared" si="1"/>
        <v>u4bn21</v>
      </c>
      <c r="I21" s="117" t="s">
        <v>1766</v>
      </c>
      <c r="J21" s="38" t="s">
        <v>1945</v>
      </c>
      <c r="K21" s="38"/>
      <c r="L21" s="38"/>
      <c r="M21" s="38"/>
      <c r="N21" s="38"/>
      <c r="O21" s="94"/>
      <c r="P21" s="160">
        <v>0</v>
      </c>
    </row>
    <row r="22" spans="1:18" ht="15.75">
      <c r="A22" s="9" t="str">
        <f ca="1" t="shared" si="0"/>
        <v>utility IV</v>
      </c>
      <c r="B22" s="109">
        <f>ROW()</f>
        <v>22</v>
      </c>
      <c r="C22" s="9" t="str">
        <f>summary!J6</f>
        <v>1026</v>
      </c>
      <c r="D22" s="9" t="str">
        <f>summary!Q8</f>
        <v>2014</v>
      </c>
      <c r="E22" s="9" t="s">
        <v>1849</v>
      </c>
      <c r="F22" s="9" t="s">
        <v>1912</v>
      </c>
      <c r="G22" s="9" t="str">
        <f t="shared" si="1"/>
        <v>u4bn22</v>
      </c>
      <c r="I22" s="117" t="s">
        <v>1767</v>
      </c>
      <c r="J22" s="38" t="s">
        <v>1838</v>
      </c>
      <c r="K22" s="38"/>
      <c r="L22" s="38"/>
      <c r="M22" s="38"/>
      <c r="N22" s="94"/>
      <c r="O22" s="160">
        <v>0</v>
      </c>
      <c r="P22" s="8"/>
      <c r="Q22" s="23"/>
      <c r="R22" s="23"/>
    </row>
    <row r="23" spans="1:18" ht="15.75">
      <c r="A23" s="9" t="str">
        <f ca="1" t="shared" si="0"/>
        <v>utility IV</v>
      </c>
      <c r="B23" s="109">
        <f>ROW()</f>
        <v>23</v>
      </c>
      <c r="C23" s="9" t="str">
        <f>summary!J6</f>
        <v>1026</v>
      </c>
      <c r="D23" s="9" t="str">
        <f>summary!Q8</f>
        <v>2014</v>
      </c>
      <c r="E23" s="9" t="s">
        <v>1849</v>
      </c>
      <c r="F23" s="9" t="s">
        <v>1912</v>
      </c>
      <c r="G23" s="9" t="str">
        <f t="shared" si="1"/>
        <v>u4bn23</v>
      </c>
      <c r="I23" s="117" t="s">
        <v>1768</v>
      </c>
      <c r="J23" s="38" t="s">
        <v>1946</v>
      </c>
      <c r="K23" s="38"/>
      <c r="L23" s="38"/>
      <c r="M23" s="38"/>
      <c r="N23" s="38"/>
      <c r="O23" s="38"/>
      <c r="P23" s="38"/>
      <c r="Q23" s="23"/>
      <c r="R23" s="23"/>
    </row>
    <row r="24" spans="1:18" ht="15.75">
      <c r="A24" s="9" t="str">
        <f ca="1" t="shared" si="0"/>
        <v>utility IV</v>
      </c>
      <c r="B24" s="109">
        <f>ROW()</f>
        <v>24</v>
      </c>
      <c r="C24" s="9" t="str">
        <f>summary!J6</f>
        <v>1026</v>
      </c>
      <c r="D24" s="9" t="str">
        <f>summary!Q8</f>
        <v>2014</v>
      </c>
      <c r="E24" s="9" t="s">
        <v>1849</v>
      </c>
      <c r="F24" s="9" t="s">
        <v>1912</v>
      </c>
      <c r="G24" s="9" t="str">
        <f t="shared" si="1"/>
        <v>u4bn24</v>
      </c>
      <c r="I24" s="117"/>
      <c r="J24" s="38"/>
      <c r="K24" s="38" t="s">
        <v>1778</v>
      </c>
      <c r="L24" s="38" t="s">
        <v>1839</v>
      </c>
      <c r="M24" s="38"/>
      <c r="N24" s="160">
        <v>0</v>
      </c>
      <c r="O24" s="8"/>
      <c r="P24" s="38"/>
      <c r="Q24" s="23"/>
      <c r="R24" s="23"/>
    </row>
    <row r="25" spans="1:18" ht="15.75">
      <c r="A25" s="9" t="str">
        <f ca="1" t="shared" si="0"/>
        <v>utility IV</v>
      </c>
      <c r="B25" s="109">
        <f>ROW()</f>
        <v>25</v>
      </c>
      <c r="C25" s="9" t="str">
        <f>summary!J6</f>
        <v>1026</v>
      </c>
      <c r="D25" s="9" t="str">
        <f>summary!Q8</f>
        <v>2014</v>
      </c>
      <c r="E25" s="9" t="s">
        <v>1849</v>
      </c>
      <c r="F25" s="9" t="s">
        <v>1912</v>
      </c>
      <c r="G25" s="9" t="str">
        <f t="shared" si="1"/>
        <v>u4bn25</v>
      </c>
      <c r="I25" s="117"/>
      <c r="J25" s="38"/>
      <c r="K25" s="38" t="s">
        <v>1779</v>
      </c>
      <c r="L25" s="38" t="s">
        <v>1840</v>
      </c>
      <c r="M25" s="38"/>
      <c r="N25" s="160">
        <v>0</v>
      </c>
      <c r="O25" s="8"/>
      <c r="P25" s="38"/>
      <c r="Q25" s="23"/>
      <c r="R25" s="23"/>
    </row>
    <row r="26" spans="1:18" ht="15.75">
      <c r="A26" s="9" t="str">
        <f ca="1" t="shared" si="0"/>
        <v>utility IV</v>
      </c>
      <c r="B26" s="109">
        <f>ROW()</f>
        <v>26</v>
      </c>
      <c r="C26" s="9" t="str">
        <f>summary!J6</f>
        <v>1026</v>
      </c>
      <c r="D26" s="9" t="str">
        <f>summary!Q8</f>
        <v>2014</v>
      </c>
      <c r="E26" s="9" t="s">
        <v>1849</v>
      </c>
      <c r="F26" s="9" t="s">
        <v>1912</v>
      </c>
      <c r="G26" s="9" t="str">
        <f t="shared" si="1"/>
        <v>u4bn26</v>
      </c>
      <c r="I26" s="117"/>
      <c r="J26" s="38"/>
      <c r="K26" s="38" t="s">
        <v>1789</v>
      </c>
      <c r="L26" s="38" t="s">
        <v>1759</v>
      </c>
      <c r="M26" s="38"/>
      <c r="N26" s="160">
        <v>0</v>
      </c>
      <c r="O26" s="8"/>
      <c r="P26" s="38"/>
      <c r="Q26" s="23"/>
      <c r="R26" s="23"/>
    </row>
    <row r="27" spans="1:18" ht="15.75">
      <c r="A27" s="9" t="str">
        <f ca="1" t="shared" si="0"/>
        <v>utility IV</v>
      </c>
      <c r="B27" s="109">
        <f>ROW()</f>
        <v>27</v>
      </c>
      <c r="C27" s="9" t="str">
        <f>summary!J6</f>
        <v>1026</v>
      </c>
      <c r="D27" s="9" t="str">
        <f>summary!Q8</f>
        <v>2014</v>
      </c>
      <c r="E27" s="9" t="s">
        <v>1849</v>
      </c>
      <c r="F27" s="9" t="s">
        <v>1912</v>
      </c>
      <c r="G27" s="9" t="str">
        <f t="shared" si="1"/>
        <v>u4bn27</v>
      </c>
      <c r="I27" s="117"/>
      <c r="J27" s="38"/>
      <c r="K27" s="38" t="s">
        <v>1790</v>
      </c>
      <c r="L27" s="38" t="s">
        <v>1841</v>
      </c>
      <c r="M27" s="38"/>
      <c r="N27" s="160">
        <v>0</v>
      </c>
      <c r="O27" s="8"/>
      <c r="P27" s="38"/>
      <c r="Q27" s="23"/>
      <c r="R27" s="23"/>
    </row>
    <row r="28" spans="1:18" ht="15.75">
      <c r="A28" s="9" t="str">
        <f ca="1" t="shared" si="0"/>
        <v>utility IV</v>
      </c>
      <c r="B28" s="109">
        <f>ROW()</f>
        <v>28</v>
      </c>
      <c r="C28" s="9" t="str">
        <f>summary!J6</f>
        <v>1026</v>
      </c>
      <c r="D28" s="9" t="str">
        <f>summary!Q8</f>
        <v>2014</v>
      </c>
      <c r="E28" s="9" t="s">
        <v>1849</v>
      </c>
      <c r="F28" s="9" t="s">
        <v>1912</v>
      </c>
      <c r="G28" s="9" t="str">
        <f t="shared" si="1"/>
        <v>u4bn28</v>
      </c>
      <c r="I28" s="117" t="s">
        <v>1769</v>
      </c>
      <c r="J28" s="38" t="s">
        <v>1947</v>
      </c>
      <c r="K28" s="38"/>
      <c r="L28" s="38"/>
      <c r="M28" s="38"/>
      <c r="N28" s="95"/>
      <c r="O28" s="8"/>
      <c r="P28" s="38"/>
      <c r="Q28" s="23"/>
      <c r="R28" s="23"/>
    </row>
    <row r="29" spans="1:18" ht="15.75">
      <c r="A29" s="9" t="str">
        <f ca="1" t="shared" si="0"/>
        <v>utility IV</v>
      </c>
      <c r="B29" s="109">
        <f>ROW()</f>
        <v>29</v>
      </c>
      <c r="C29" s="9" t="str">
        <f>summary!J6</f>
        <v>1026</v>
      </c>
      <c r="D29" s="9" t="str">
        <f>summary!Q8</f>
        <v>2014</v>
      </c>
      <c r="E29" s="9" t="s">
        <v>1849</v>
      </c>
      <c r="F29" s="9" t="s">
        <v>1912</v>
      </c>
      <c r="G29" s="9" t="str">
        <f t="shared" si="1"/>
        <v>u4bn29</v>
      </c>
      <c r="I29" s="117"/>
      <c r="J29" s="38"/>
      <c r="K29" s="38" t="s">
        <v>1778</v>
      </c>
      <c r="L29" s="38" t="s">
        <v>1948</v>
      </c>
      <c r="M29" s="38"/>
      <c r="N29" s="160">
        <v>0</v>
      </c>
      <c r="O29" s="8"/>
      <c r="P29" s="38"/>
      <c r="Q29" s="23"/>
      <c r="R29" s="23"/>
    </row>
    <row r="30" spans="1:18" ht="15.75">
      <c r="A30" s="9" t="str">
        <f ca="1" t="shared" si="0"/>
        <v>utility IV</v>
      </c>
      <c r="B30" s="109">
        <f>ROW()</f>
        <v>30</v>
      </c>
      <c r="C30" s="9" t="str">
        <f>summary!J6</f>
        <v>1026</v>
      </c>
      <c r="D30" s="9" t="str">
        <f>summary!Q8</f>
        <v>2014</v>
      </c>
      <c r="E30" s="9" t="s">
        <v>1849</v>
      </c>
      <c r="F30" s="9" t="s">
        <v>1912</v>
      </c>
      <c r="G30" s="9" t="str">
        <f t="shared" si="1"/>
        <v>u4bn30</v>
      </c>
      <c r="I30" s="117"/>
      <c r="K30" s="38" t="s">
        <v>1779</v>
      </c>
      <c r="L30" s="38" t="s">
        <v>1842</v>
      </c>
      <c r="N30" s="160">
        <v>0</v>
      </c>
      <c r="O30" s="8"/>
      <c r="P30" s="38"/>
      <c r="Q30" s="23"/>
      <c r="R30" s="23"/>
    </row>
    <row r="31" spans="1:18" ht="15.75">
      <c r="A31" s="9" t="str">
        <f ca="1" t="shared" si="0"/>
        <v>utility IV</v>
      </c>
      <c r="B31" s="109">
        <f>ROW()</f>
        <v>31</v>
      </c>
      <c r="C31" s="9" t="str">
        <f>summary!J6</f>
        <v>1026</v>
      </c>
      <c r="D31" s="9" t="str">
        <f>summary!Q8</f>
        <v>2014</v>
      </c>
      <c r="E31" s="9" t="s">
        <v>1849</v>
      </c>
      <c r="F31" s="9" t="s">
        <v>1912</v>
      </c>
      <c r="G31" s="9" t="str">
        <f t="shared" si="1"/>
        <v>u4bn31</v>
      </c>
      <c r="I31" s="117" t="s">
        <v>1771</v>
      </c>
      <c r="J31" s="38" t="s">
        <v>1949</v>
      </c>
      <c r="K31" s="38"/>
      <c r="L31" s="38"/>
      <c r="M31" s="38"/>
      <c r="N31" s="160">
        <v>0</v>
      </c>
      <c r="O31" s="8"/>
      <c r="P31" s="38"/>
      <c r="Q31" s="23"/>
      <c r="R31" s="23"/>
    </row>
    <row r="32" spans="1:17" ht="16.5" thickBot="1">
      <c r="A32" s="9" t="str">
        <f ca="1" t="shared" si="0"/>
        <v>utility IV</v>
      </c>
      <c r="B32" s="109">
        <f>ROW()</f>
        <v>32</v>
      </c>
      <c r="C32" s="9" t="str">
        <f>summary!J6</f>
        <v>1026</v>
      </c>
      <c r="D32" s="9" t="str">
        <f>summary!Q8</f>
        <v>2014</v>
      </c>
      <c r="E32" s="9" t="s">
        <v>1849</v>
      </c>
      <c r="F32" s="9" t="s">
        <v>1912</v>
      </c>
      <c r="G32" s="9" t="str">
        <f t="shared" si="1"/>
        <v>u4bn32</v>
      </c>
      <c r="I32" s="117" t="s">
        <v>1772</v>
      </c>
      <c r="J32" s="38" t="s">
        <v>1843</v>
      </c>
      <c r="K32" s="38"/>
      <c r="L32" s="38"/>
      <c r="M32" s="38"/>
      <c r="N32" s="94"/>
      <c r="O32" s="96">
        <f>SUM(N24:N31)</f>
        <v>0</v>
      </c>
      <c r="P32" s="38"/>
      <c r="Q32" s="23"/>
    </row>
    <row r="33" spans="1:16" ht="16.5" thickTop="1">
      <c r="A33" s="9" t="str">
        <f ca="1" t="shared" si="0"/>
        <v>utility IV</v>
      </c>
      <c r="B33" s="109">
        <f>ROW()</f>
        <v>33</v>
      </c>
      <c r="C33" s="9" t="str">
        <f>summary!J6</f>
        <v>1026</v>
      </c>
      <c r="D33" s="9" t="str">
        <f>summary!Q8</f>
        <v>2014</v>
      </c>
      <c r="E33" s="9" t="s">
        <v>1849</v>
      </c>
      <c r="F33" s="9" t="s">
        <v>1912</v>
      </c>
      <c r="G33" s="9" t="str">
        <f t="shared" si="1"/>
        <v>u4bn33</v>
      </c>
      <c r="I33" s="117" t="s">
        <v>1773</v>
      </c>
      <c r="J33" s="38" t="s">
        <v>1844</v>
      </c>
      <c r="K33" s="38"/>
      <c r="L33" s="38"/>
      <c r="M33" s="38"/>
      <c r="N33" s="38"/>
      <c r="O33" s="94"/>
      <c r="P33" s="52">
        <f>O22+O32</f>
        <v>0</v>
      </c>
    </row>
    <row r="34" spans="1:16" ht="15.75">
      <c r="A34" s="9" t="str">
        <f ca="1" t="shared" si="0"/>
        <v>utility IV</v>
      </c>
      <c r="B34" s="109">
        <f>ROW()</f>
        <v>34</v>
      </c>
      <c r="C34" s="9" t="str">
        <f>summary!J6</f>
        <v>1026</v>
      </c>
      <c r="D34" s="9" t="str">
        <f>summary!Q8</f>
        <v>2014</v>
      </c>
      <c r="E34" s="9" t="s">
        <v>1849</v>
      </c>
      <c r="F34" s="9" t="s">
        <v>1912</v>
      </c>
      <c r="G34" s="9" t="str">
        <f t="shared" si="1"/>
        <v>u4bn34</v>
      </c>
      <c r="I34" s="117" t="s">
        <v>1774</v>
      </c>
      <c r="J34" s="38" t="s">
        <v>1845</v>
      </c>
      <c r="K34" s="38"/>
      <c r="L34" s="38"/>
      <c r="M34" s="38"/>
      <c r="N34" s="38"/>
      <c r="O34" s="94"/>
      <c r="P34" s="52">
        <f>IF((P21-P33)&gt;0,P21-P33,0)</f>
        <v>0</v>
      </c>
    </row>
    <row r="35" spans="1:16" ht="15.75">
      <c r="A35" s="9" t="str">
        <f ca="1" t="shared" si="0"/>
        <v>utility IV</v>
      </c>
      <c r="B35" s="109">
        <f>ROW()</f>
        <v>35</v>
      </c>
      <c r="C35" s="9" t="str">
        <f>summary!J6</f>
        <v>1026</v>
      </c>
      <c r="D35" s="9" t="str">
        <f>summary!Q8</f>
        <v>2014</v>
      </c>
      <c r="E35" s="9" t="s">
        <v>1849</v>
      </c>
      <c r="F35" s="9" t="s">
        <v>1912</v>
      </c>
      <c r="G35" s="9" t="str">
        <f t="shared" si="1"/>
        <v>u4bn35</v>
      </c>
      <c r="I35" s="117" t="s">
        <v>1775</v>
      </c>
      <c r="J35" s="38" t="s">
        <v>1846</v>
      </c>
      <c r="K35" s="38"/>
      <c r="L35" s="38"/>
      <c r="M35" s="38"/>
      <c r="N35" s="38"/>
      <c r="O35" s="94"/>
      <c r="P35" s="52">
        <f>IF((P21-P33)&lt;0,ABS(P21-P33),0)</f>
        <v>0</v>
      </c>
    </row>
    <row r="36" spans="1:16" ht="15.75">
      <c r="A36" s="9" t="str">
        <f ca="1" t="shared" si="0"/>
        <v>utility IV</v>
      </c>
      <c r="B36" s="109">
        <f>ROW()</f>
        <v>36</v>
      </c>
      <c r="C36" s="9" t="str">
        <f>summary!J6</f>
        <v>1026</v>
      </c>
      <c r="D36" s="9" t="str">
        <f>summary!Q8</f>
        <v>2014</v>
      </c>
      <c r="E36" s="9" t="s">
        <v>1849</v>
      </c>
      <c r="F36" s="9" t="s">
        <v>1912</v>
      </c>
      <c r="G36" s="9" t="str">
        <f t="shared" si="1"/>
        <v>u4bn36</v>
      </c>
      <c r="I36" s="117" t="s">
        <v>1784</v>
      </c>
      <c r="J36" s="38" t="s">
        <v>1847</v>
      </c>
      <c r="K36" s="38"/>
      <c r="L36" s="38"/>
      <c r="M36" s="38"/>
      <c r="N36" s="38"/>
      <c r="O36" s="94"/>
      <c r="P36" s="52">
        <f>O32</f>
        <v>0</v>
      </c>
    </row>
    <row r="37" spans="1:16" ht="15.75">
      <c r="A37" s="9" t="str">
        <f ca="1" t="shared" si="0"/>
        <v>utility IV</v>
      </c>
      <c r="B37" s="109">
        <f>ROW()</f>
        <v>37</v>
      </c>
      <c r="C37" s="9" t="str">
        <f>summary!J6</f>
        <v>1026</v>
      </c>
      <c r="D37" s="9" t="str">
        <f>summary!Q8</f>
        <v>2014</v>
      </c>
      <c r="E37" s="9" t="s">
        <v>1849</v>
      </c>
      <c r="F37" s="9" t="s">
        <v>1912</v>
      </c>
      <c r="G37" s="9" t="str">
        <f t="shared" si="1"/>
        <v>u4bn37</v>
      </c>
      <c r="I37" s="117" t="s">
        <v>1785</v>
      </c>
      <c r="J37" s="38" t="s">
        <v>1950</v>
      </c>
      <c r="K37" s="38"/>
      <c r="L37" s="38"/>
      <c r="M37" s="38"/>
      <c r="N37" s="38"/>
      <c r="O37" s="94"/>
      <c r="P37" s="52">
        <f>IF(P35&lt;P36,P35*1,P36*1)</f>
        <v>0</v>
      </c>
    </row>
    <row r="38" spans="1:18" ht="15.75">
      <c r="A38" s="9" t="str">
        <f ca="1" t="shared" si="0"/>
        <v>utility IV</v>
      </c>
      <c r="B38" s="109">
        <f>ROW()</f>
        <v>38</v>
      </c>
      <c r="C38" s="9" t="str">
        <f>summary!J6</f>
        <v>1026</v>
      </c>
      <c r="D38" s="9" t="str">
        <f>summary!Q8</f>
        <v>2014</v>
      </c>
      <c r="E38" s="9" t="s">
        <v>1849</v>
      </c>
      <c r="F38" s="9" t="s">
        <v>1912</v>
      </c>
      <c r="G38" s="9" t="str">
        <f t="shared" si="1"/>
        <v>u4bn38</v>
      </c>
      <c r="I38" s="117"/>
      <c r="J38" s="38" t="s">
        <v>1922</v>
      </c>
      <c r="K38" s="38"/>
      <c r="L38" s="38"/>
      <c r="M38" s="38"/>
      <c r="N38" s="97"/>
      <c r="O38" s="38"/>
      <c r="P38" s="38"/>
      <c r="Q38" s="23"/>
      <c r="R38" s="23"/>
    </row>
    <row r="39" spans="1:16" ht="15.75">
      <c r="A39" s="9" t="str">
        <f ca="1" t="shared" si="0"/>
        <v>utility IV</v>
      </c>
      <c r="B39" s="109">
        <f>ROW()</f>
        <v>39</v>
      </c>
      <c r="C39" s="9" t="str">
        <f>summary!J6</f>
        <v>1026</v>
      </c>
      <c r="D39" s="9" t="str">
        <f>summary!Q8</f>
        <v>2014</v>
      </c>
      <c r="E39" s="9" t="s">
        <v>1849</v>
      </c>
      <c r="F39" s="9" t="s">
        <v>1912</v>
      </c>
      <c r="G39" s="9" t="str">
        <f t="shared" si="1"/>
        <v>u4bn39</v>
      </c>
      <c r="I39" s="122"/>
      <c r="J39" s="8"/>
      <c r="K39" s="8"/>
      <c r="L39" s="8"/>
      <c r="M39" s="8"/>
      <c r="N39" s="8"/>
      <c r="O39" s="8"/>
      <c r="P39" s="8"/>
    </row>
    <row r="40" spans="1:17" ht="15.75">
      <c r="A40" s="9" t="str">
        <f ca="1" t="shared" si="0"/>
        <v>utility IV</v>
      </c>
      <c r="B40" s="109">
        <f>ROW()</f>
        <v>40</v>
      </c>
      <c r="C40" s="9" t="str">
        <f>summary!J6</f>
        <v>1026</v>
      </c>
      <c r="D40" s="9" t="str">
        <f>summary!Q8</f>
        <v>2014</v>
      </c>
      <c r="E40" s="9" t="s">
        <v>1849</v>
      </c>
      <c r="F40" s="9" t="s">
        <v>1912</v>
      </c>
      <c r="G40" s="9" t="str">
        <f t="shared" si="1"/>
        <v>u4bn40</v>
      </c>
      <c r="I40" s="117" t="s">
        <v>1778</v>
      </c>
      <c r="J40" s="38" t="s">
        <v>1786</v>
      </c>
      <c r="K40" s="155" t="str">
        <f>J2</f>
        <v>None</v>
      </c>
      <c r="L40" s="88"/>
      <c r="M40" s="38" t="s">
        <v>1787</v>
      </c>
      <c r="N40" s="55"/>
      <c r="O40" s="52">
        <f>P16</f>
        <v>0</v>
      </c>
      <c r="P40" s="8"/>
      <c r="Q40" s="24"/>
    </row>
    <row r="41" spans="1:17" ht="15.75">
      <c r="A41" s="9" t="str">
        <f ca="1" t="shared" si="0"/>
        <v>utility IV</v>
      </c>
      <c r="B41" s="109">
        <f>ROW()</f>
        <v>41</v>
      </c>
      <c r="C41" s="9" t="str">
        <f>summary!J6</f>
        <v>1026</v>
      </c>
      <c r="D41" s="9" t="str">
        <f>summary!Q8</f>
        <v>2014</v>
      </c>
      <c r="E41" s="9" t="s">
        <v>1849</v>
      </c>
      <c r="F41" s="9" t="s">
        <v>1912</v>
      </c>
      <c r="G41" s="9" t="str">
        <f t="shared" si="1"/>
        <v>u4bn41</v>
      </c>
      <c r="I41" s="117" t="s">
        <v>1779</v>
      </c>
      <c r="J41" s="38" t="s">
        <v>1951</v>
      </c>
      <c r="K41" s="38"/>
      <c r="L41" s="38"/>
      <c r="M41" s="38"/>
      <c r="N41" s="55"/>
      <c r="O41" s="55"/>
      <c r="P41" s="8"/>
      <c r="Q41" s="24"/>
    </row>
    <row r="42" spans="1:17" ht="15.75">
      <c r="A42" s="9" t="str">
        <f ca="1" t="shared" si="0"/>
        <v>utility IV</v>
      </c>
      <c r="B42" s="109">
        <f>ROW()</f>
        <v>42</v>
      </c>
      <c r="C42" s="9" t="str">
        <f>summary!J6</f>
        <v>1026</v>
      </c>
      <c r="D42" s="9" t="str">
        <f>summary!Q8</f>
        <v>2014</v>
      </c>
      <c r="E42" s="9" t="s">
        <v>1849</v>
      </c>
      <c r="F42" s="9" t="s">
        <v>1912</v>
      </c>
      <c r="G42" s="9" t="str">
        <f t="shared" si="1"/>
        <v>u4bn42</v>
      </c>
      <c r="I42" s="117"/>
      <c r="J42" s="234">
        <f>P37</f>
        <v>0</v>
      </c>
      <c r="K42" s="234"/>
      <c r="L42" s="234"/>
      <c r="M42" s="38" t="s">
        <v>1788</v>
      </c>
      <c r="N42" s="55"/>
      <c r="O42" s="52">
        <f>J42*20</f>
        <v>0</v>
      </c>
      <c r="P42" s="8"/>
      <c r="Q42" s="24"/>
    </row>
    <row r="43" spans="1:17" ht="15.75">
      <c r="A43" s="9" t="str">
        <f ca="1" t="shared" si="0"/>
        <v>utility IV</v>
      </c>
      <c r="B43" s="109">
        <f>ROW()</f>
        <v>43</v>
      </c>
      <c r="C43" s="9" t="str">
        <f>summary!J6</f>
        <v>1026</v>
      </c>
      <c r="D43" s="9" t="str">
        <f>summary!Q8</f>
        <v>2014</v>
      </c>
      <c r="E43" s="9" t="s">
        <v>1849</v>
      </c>
      <c r="F43" s="9" t="s">
        <v>1912</v>
      </c>
      <c r="G43" s="9" t="str">
        <f t="shared" si="1"/>
        <v>u4bn43</v>
      </c>
      <c r="I43" s="117" t="s">
        <v>1789</v>
      </c>
      <c r="J43" s="38" t="s">
        <v>0</v>
      </c>
      <c r="K43" s="38"/>
      <c r="L43" s="38"/>
      <c r="M43" s="38"/>
      <c r="N43" s="55"/>
      <c r="O43" s="52">
        <f>IF(O42&lt;O40,O40-O42,0)</f>
        <v>0</v>
      </c>
      <c r="P43" s="8"/>
      <c r="Q43" s="24"/>
    </row>
    <row r="44" spans="1:17" ht="15.75">
      <c r="A44" s="9" t="str">
        <f ca="1" t="shared" si="0"/>
        <v>utility IV</v>
      </c>
      <c r="B44" s="109">
        <f>ROW()</f>
        <v>44</v>
      </c>
      <c r="C44" s="9" t="str">
        <f>summary!J6</f>
        <v>1026</v>
      </c>
      <c r="D44" s="9" t="str">
        <f>summary!Q8</f>
        <v>2014</v>
      </c>
      <c r="E44" s="9" t="s">
        <v>1849</v>
      </c>
      <c r="F44" s="9" t="s">
        <v>1912</v>
      </c>
      <c r="G44" s="9" t="str">
        <f t="shared" si="1"/>
        <v>u4bn44</v>
      </c>
      <c r="I44" s="117" t="s">
        <v>1790</v>
      </c>
      <c r="J44" s="38" t="s">
        <v>1885</v>
      </c>
      <c r="K44" s="38"/>
      <c r="L44" s="38"/>
      <c r="M44" s="38"/>
      <c r="N44" s="55"/>
      <c r="O44" s="160"/>
      <c r="P44" s="8"/>
      <c r="Q44" s="24"/>
    </row>
    <row r="45" spans="1:16" ht="15.75">
      <c r="A45" s="9" t="str">
        <f ca="1" t="shared" si="0"/>
        <v>utility IV</v>
      </c>
      <c r="B45" s="109">
        <f>ROW()</f>
        <v>45</v>
      </c>
      <c r="C45" s="9" t="str">
        <f>summary!J6</f>
        <v>1026</v>
      </c>
      <c r="D45" s="9" t="str">
        <f>summary!Q8</f>
        <v>2014</v>
      </c>
      <c r="E45" s="9" t="s">
        <v>1849</v>
      </c>
      <c r="F45" s="9" t="s">
        <v>1912</v>
      </c>
      <c r="G45" s="9" t="str">
        <f t="shared" si="1"/>
        <v>u4bn45</v>
      </c>
      <c r="I45" s="118" t="s">
        <v>1791</v>
      </c>
      <c r="J45" s="32" t="s">
        <v>1886</v>
      </c>
      <c r="K45" s="38"/>
      <c r="L45" s="38"/>
      <c r="M45" s="38"/>
      <c r="N45" s="54"/>
      <c r="O45" s="52">
        <f>O43+O44</f>
        <v>0</v>
      </c>
      <c r="P45" s="44"/>
    </row>
    <row r="46" spans="1:16" ht="15.75">
      <c r="A46" s="9" t="str">
        <f ca="1" t="shared" si="0"/>
        <v>utility IV</v>
      </c>
      <c r="B46" s="109">
        <f>ROW()</f>
        <v>46</v>
      </c>
      <c r="C46" s="9" t="str">
        <f>summary!J6</f>
        <v>1026</v>
      </c>
      <c r="D46" s="9" t="str">
        <f>summary!Q8</f>
        <v>2014</v>
      </c>
      <c r="E46" s="9" t="s">
        <v>1849</v>
      </c>
      <c r="F46" s="9" t="s">
        <v>1912</v>
      </c>
      <c r="G46" s="9" t="str">
        <f t="shared" si="1"/>
        <v>u4bn46</v>
      </c>
      <c r="I46" s="118" t="s">
        <v>2050</v>
      </c>
      <c r="J46" s="32" t="s">
        <v>2051</v>
      </c>
      <c r="K46" s="38"/>
      <c r="L46" s="38"/>
      <c r="M46" s="38"/>
      <c r="N46" s="54"/>
      <c r="O46" s="160"/>
      <c r="P46" s="44"/>
    </row>
    <row r="47" spans="1:16" ht="27" customHeight="1" thickBot="1">
      <c r="A47" s="9" t="str">
        <f ca="1" t="shared" si="0"/>
        <v>utility IV</v>
      </c>
      <c r="B47" s="109">
        <f>ROW()</f>
        <v>47</v>
      </c>
      <c r="C47" s="9" t="str">
        <f>summary!J6</f>
        <v>1026</v>
      </c>
      <c r="D47" s="9" t="str">
        <f>summary!Q8</f>
        <v>2014</v>
      </c>
      <c r="E47" s="9" t="s">
        <v>1849</v>
      </c>
      <c r="F47" s="9" t="s">
        <v>1912</v>
      </c>
      <c r="G47" s="9" t="str">
        <f>F47&amp;ROW()</f>
        <v>u4bn47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P83"/>
  <sheetViews>
    <sheetView showGridLines="0" zoomScalePageLayoutView="0" workbookViewId="0" topLeftCell="I1">
      <selection activeCell="L18" sqref="L18"/>
    </sheetView>
  </sheetViews>
  <sheetFormatPr defaultColWidth="9.00390625" defaultRowHeight="15.75"/>
  <cols>
    <col min="1" max="1" width="5.625" style="0" hidden="1" customWidth="1"/>
    <col min="2" max="2" width="5.625" style="113" hidden="1" customWidth="1"/>
    <col min="3" max="8" width="5.625" style="0" hidden="1" customWidth="1"/>
    <col min="9" max="9" width="3.125" style="141" customWidth="1"/>
    <col min="10" max="10" width="3.00390625" style="0" customWidth="1"/>
    <col min="12" max="12" width="30.75390625" style="0" customWidth="1"/>
    <col min="13" max="13" width="2.625" style="132" customWidth="1"/>
    <col min="14" max="14" width="17.875" style="0" customWidth="1"/>
    <col min="15" max="15" width="16.625" style="0" customWidth="1"/>
    <col min="16" max="16" width="16.25390625" style="0" customWidth="1"/>
  </cols>
  <sheetData>
    <row r="1" spans="1:16" s="8" customFormat="1" ht="20.25">
      <c r="A1" s="8" t="str">
        <f aca="true" ca="1" t="shared" si="0" ref="A1:A81">MID(CELL("filename",A1),FIND("]",CELL("filename",A1))+1,256)</f>
        <v>muni bonds issued</v>
      </c>
      <c r="B1" s="156">
        <f>ROW()</f>
        <v>1</v>
      </c>
      <c r="C1" s="8" t="str">
        <f>summary!J6</f>
        <v>1026</v>
      </c>
      <c r="D1" s="8" t="str">
        <f>summary!Q8</f>
        <v>2014</v>
      </c>
      <c r="E1" s="8" t="s">
        <v>1849</v>
      </c>
      <c r="F1" s="8" t="s">
        <v>1915</v>
      </c>
      <c r="G1" s="8" t="str">
        <f>F1&amp;ROW()</f>
        <v>bnt1</v>
      </c>
      <c r="H1" s="38"/>
      <c r="I1" s="239" t="s">
        <v>1984</v>
      </c>
      <c r="J1" s="239"/>
      <c r="K1" s="239"/>
      <c r="L1" s="239"/>
      <c r="M1" s="239"/>
      <c r="N1" s="239"/>
      <c r="O1" s="239"/>
      <c r="P1" s="93"/>
    </row>
    <row r="2" spans="1:16" s="8" customFormat="1" ht="19.5" customHeight="1">
      <c r="A2" s="8" t="str">
        <f ca="1" t="shared" si="0"/>
        <v>muni bonds issued</v>
      </c>
      <c r="B2" s="156">
        <f>ROW()</f>
        <v>2</v>
      </c>
      <c r="C2" s="8" t="str">
        <f>summary!J6</f>
        <v>1026</v>
      </c>
      <c r="D2" s="8" t="str">
        <f>summary!Q8</f>
        <v>2014</v>
      </c>
      <c r="E2" s="8" t="s">
        <v>1849</v>
      </c>
      <c r="F2" s="8" t="s">
        <v>1915</v>
      </c>
      <c r="G2" s="8" t="str">
        <f aca="true" t="shared" si="1" ref="G2:G81">F2&amp;ROW()</f>
        <v>bnt2</v>
      </c>
      <c r="H2" s="38"/>
      <c r="I2" s="130">
        <v>1</v>
      </c>
      <c r="J2" s="82" t="s">
        <v>1792</v>
      </c>
      <c r="K2" s="38"/>
      <c r="L2" s="38"/>
      <c r="M2" s="145"/>
      <c r="N2" s="93"/>
      <c r="O2" s="93"/>
      <c r="P2" s="93"/>
    </row>
    <row r="3" spans="1:16" s="8" customFormat="1" ht="12.75">
      <c r="A3" s="8" t="str">
        <f ca="1" t="shared" si="0"/>
        <v>muni bonds issued</v>
      </c>
      <c r="B3" s="156">
        <f>ROW()</f>
        <v>3</v>
      </c>
      <c r="C3" s="8" t="str">
        <f>summary!J6</f>
        <v>1026</v>
      </c>
      <c r="D3" s="8" t="str">
        <f>summary!Q8</f>
        <v>2014</v>
      </c>
      <c r="E3" s="8" t="s">
        <v>1849</v>
      </c>
      <c r="F3" s="8" t="s">
        <v>1915</v>
      </c>
      <c r="G3" s="8" t="str">
        <f t="shared" si="1"/>
        <v>bnt3</v>
      </c>
      <c r="H3" s="38"/>
      <c r="I3" s="133"/>
      <c r="J3" s="38"/>
      <c r="K3" s="157" t="s">
        <v>1</v>
      </c>
      <c r="L3" s="203"/>
      <c r="M3" s="131"/>
      <c r="N3" s="160">
        <v>0</v>
      </c>
      <c r="O3" s="53"/>
      <c r="P3" s="53"/>
    </row>
    <row r="4" spans="1:16" s="8" customFormat="1" ht="12.75">
      <c r="A4" s="8" t="str">
        <f ca="1" t="shared" si="0"/>
        <v>muni bonds issued</v>
      </c>
      <c r="B4" s="156">
        <f>ROW()</f>
        <v>4</v>
      </c>
      <c r="C4" s="8" t="str">
        <f>summary!J6</f>
        <v>1026</v>
      </c>
      <c r="D4" s="8" t="str">
        <f>summary!Q8</f>
        <v>2014</v>
      </c>
      <c r="E4" s="8" t="s">
        <v>1849</v>
      </c>
      <c r="F4" s="8" t="s">
        <v>1915</v>
      </c>
      <c r="G4" s="8" t="str">
        <f t="shared" si="1"/>
        <v>bnt4</v>
      </c>
      <c r="H4" s="38"/>
      <c r="I4" s="133"/>
      <c r="J4" s="38"/>
      <c r="K4" s="157" t="s">
        <v>2</v>
      </c>
      <c r="L4" s="203"/>
      <c r="M4" s="131"/>
      <c r="N4" s="160">
        <v>0</v>
      </c>
      <c r="O4" s="53"/>
      <c r="P4" s="53"/>
    </row>
    <row r="5" spans="1:16" s="8" customFormat="1" ht="12.75">
      <c r="A5" s="8" t="str">
        <f ca="1" t="shared" si="0"/>
        <v>muni bonds issued</v>
      </c>
      <c r="B5" s="156">
        <f>ROW()</f>
        <v>5</v>
      </c>
      <c r="C5" s="8" t="str">
        <f>summary!J6</f>
        <v>1026</v>
      </c>
      <c r="D5" s="8" t="str">
        <f>summary!Q8</f>
        <v>2014</v>
      </c>
      <c r="E5" s="8" t="s">
        <v>1849</v>
      </c>
      <c r="F5" s="8" t="s">
        <v>1915</v>
      </c>
      <c r="G5" s="8" t="str">
        <f t="shared" si="1"/>
        <v>bnt5</v>
      </c>
      <c r="H5" s="38"/>
      <c r="I5" s="133"/>
      <c r="J5" s="38"/>
      <c r="K5" s="157" t="s">
        <v>3</v>
      </c>
      <c r="L5" s="203"/>
      <c r="M5" s="131"/>
      <c r="N5" s="160">
        <v>0</v>
      </c>
      <c r="O5" s="53"/>
      <c r="P5" s="53"/>
    </row>
    <row r="6" spans="1:16" s="8" customFormat="1" ht="12.75">
      <c r="A6" s="8" t="str">
        <f ca="1" t="shared" si="0"/>
        <v>muni bonds issued</v>
      </c>
      <c r="B6" s="156">
        <f>ROW()</f>
        <v>6</v>
      </c>
      <c r="C6" s="8" t="str">
        <f>summary!J6</f>
        <v>1026</v>
      </c>
      <c r="D6" s="8" t="str">
        <f>summary!Q8</f>
        <v>2014</v>
      </c>
      <c r="E6" s="8" t="s">
        <v>1849</v>
      </c>
      <c r="F6" s="8" t="s">
        <v>1915</v>
      </c>
      <c r="G6" s="8" t="str">
        <f t="shared" si="1"/>
        <v>bnt6</v>
      </c>
      <c r="H6" s="38"/>
      <c r="I6" s="133"/>
      <c r="J6" s="38"/>
      <c r="K6" s="157" t="s">
        <v>1793</v>
      </c>
      <c r="L6" s="203"/>
      <c r="M6" s="131"/>
      <c r="N6" s="160">
        <v>0</v>
      </c>
      <c r="O6" s="53"/>
      <c r="P6" s="53"/>
    </row>
    <row r="7" spans="1:16" s="8" customFormat="1" ht="12.75">
      <c r="A7" s="8" t="str">
        <f ca="1" t="shared" si="0"/>
        <v>muni bonds issued</v>
      </c>
      <c r="B7" s="156">
        <f>ROW()</f>
        <v>7</v>
      </c>
      <c r="C7" s="8" t="str">
        <f>summary!J6</f>
        <v>1026</v>
      </c>
      <c r="D7" s="8" t="str">
        <f>summary!Q8</f>
        <v>2014</v>
      </c>
      <c r="E7" s="8" t="s">
        <v>1849</v>
      </c>
      <c r="F7" s="8" t="s">
        <v>1915</v>
      </c>
      <c r="G7" s="8" t="str">
        <f t="shared" si="1"/>
        <v>bnt7</v>
      </c>
      <c r="H7" s="38"/>
      <c r="I7" s="133"/>
      <c r="J7" s="38"/>
      <c r="K7" s="157" t="s">
        <v>1794</v>
      </c>
      <c r="L7" s="203"/>
      <c r="M7" s="131"/>
      <c r="N7" s="160">
        <v>0</v>
      </c>
      <c r="O7" s="53"/>
      <c r="P7" s="53"/>
    </row>
    <row r="8" spans="1:16" s="8" customFormat="1" ht="18" customHeight="1" thickBot="1">
      <c r="A8" s="8" t="str">
        <f ca="1" t="shared" si="0"/>
        <v>muni bonds issued</v>
      </c>
      <c r="B8" s="156">
        <f>ROW()</f>
        <v>8</v>
      </c>
      <c r="C8" s="8" t="str">
        <f>summary!J6</f>
        <v>1026</v>
      </c>
      <c r="D8" s="8" t="str">
        <f>summary!Q8</f>
        <v>2014</v>
      </c>
      <c r="E8" s="8" t="s">
        <v>1849</v>
      </c>
      <c r="F8" s="8" t="s">
        <v>2000</v>
      </c>
      <c r="G8" s="8" t="str">
        <f t="shared" si="1"/>
        <v>bntt8</v>
      </c>
      <c r="H8" s="38"/>
      <c r="I8" s="133"/>
      <c r="K8" s="191" t="s">
        <v>1967</v>
      </c>
      <c r="L8" s="190"/>
      <c r="M8" s="131"/>
      <c r="N8" s="74" t="s">
        <v>22</v>
      </c>
      <c r="O8" s="90">
        <f>SUM(N3:N7)</f>
        <v>0</v>
      </c>
      <c r="P8" s="53"/>
    </row>
    <row r="9" spans="1:16" s="8" customFormat="1" ht="18" customHeight="1" thickTop="1">
      <c r="A9" s="8" t="str">
        <f ca="1" t="shared" si="0"/>
        <v>muni bonds issued</v>
      </c>
      <c r="B9" s="156">
        <f>ROW()</f>
        <v>9</v>
      </c>
      <c r="C9" s="8" t="str">
        <f>summary!J6</f>
        <v>1026</v>
      </c>
      <c r="D9" s="8" t="str">
        <f>summary!Q8</f>
        <v>2014</v>
      </c>
      <c r="E9" s="8" t="s">
        <v>1849</v>
      </c>
      <c r="F9" s="8" t="s">
        <v>1916</v>
      </c>
      <c r="G9" s="8" t="str">
        <f t="shared" si="1"/>
        <v>bns9</v>
      </c>
      <c r="H9" s="38"/>
      <c r="I9" s="130">
        <v>2</v>
      </c>
      <c r="J9" s="82" t="s">
        <v>1798</v>
      </c>
      <c r="K9" s="157"/>
      <c r="L9" s="190"/>
      <c r="M9" s="131"/>
      <c r="N9" s="53"/>
      <c r="O9" s="53"/>
      <c r="P9" s="53"/>
    </row>
    <row r="10" spans="1:16" s="8" customFormat="1" ht="12.75">
      <c r="A10" s="8" t="str">
        <f ca="1" t="shared" si="0"/>
        <v>muni bonds issued</v>
      </c>
      <c r="B10" s="156">
        <f>ROW()</f>
        <v>10</v>
      </c>
      <c r="C10" s="8" t="str">
        <f>summary!J6</f>
        <v>1026</v>
      </c>
      <c r="D10" s="8" t="str">
        <f>summary!Q8</f>
        <v>2014</v>
      </c>
      <c r="E10" s="8" t="s">
        <v>1849</v>
      </c>
      <c r="F10" s="8" t="s">
        <v>1916</v>
      </c>
      <c r="G10" s="8" t="str">
        <f t="shared" si="1"/>
        <v>bns10</v>
      </c>
      <c r="H10" s="38"/>
      <c r="I10" s="133"/>
      <c r="J10" s="82" t="s">
        <v>1799</v>
      </c>
      <c r="K10" s="157"/>
      <c r="L10" s="190"/>
      <c r="M10" s="131"/>
      <c r="N10" s="53"/>
      <c r="O10" s="53"/>
      <c r="P10" s="53"/>
    </row>
    <row r="11" spans="1:16" s="8" customFormat="1" ht="12.75">
      <c r="A11" s="8" t="str">
        <f ca="1" t="shared" si="0"/>
        <v>muni bonds issued</v>
      </c>
      <c r="B11" s="156">
        <f>ROW()</f>
        <v>11</v>
      </c>
      <c r="C11" s="8" t="str">
        <f>summary!J6</f>
        <v>1026</v>
      </c>
      <c r="D11" s="8" t="str">
        <f>summary!Q8</f>
        <v>2014</v>
      </c>
      <c r="E11" s="8" t="s">
        <v>1849</v>
      </c>
      <c r="F11" s="8" t="s">
        <v>1916</v>
      </c>
      <c r="G11" s="8" t="str">
        <f t="shared" si="1"/>
        <v>bns11</v>
      </c>
      <c r="H11" s="38"/>
      <c r="I11" s="133"/>
      <c r="J11" s="38"/>
      <c r="K11" s="192" t="s">
        <v>1</v>
      </c>
      <c r="L11" s="203" t="s">
        <v>2067</v>
      </c>
      <c r="M11" s="131"/>
      <c r="N11" s="160">
        <v>650000</v>
      </c>
      <c r="O11" s="53"/>
      <c r="P11" s="53"/>
    </row>
    <row r="12" spans="1:16" s="8" customFormat="1" ht="12.75">
      <c r="A12" s="8" t="str">
        <f ca="1" t="shared" si="0"/>
        <v>muni bonds issued</v>
      </c>
      <c r="B12" s="156">
        <f>ROW()</f>
        <v>12</v>
      </c>
      <c r="C12" s="8" t="str">
        <f>summary!J6</f>
        <v>1026</v>
      </c>
      <c r="D12" s="8" t="str">
        <f>summary!Q8</f>
        <v>2014</v>
      </c>
      <c r="E12" s="8" t="s">
        <v>1849</v>
      </c>
      <c r="F12" s="8" t="s">
        <v>1916</v>
      </c>
      <c r="G12" s="8" t="str">
        <f t="shared" si="1"/>
        <v>bns12</v>
      </c>
      <c r="H12" s="38"/>
      <c r="I12" s="133"/>
      <c r="J12" s="38"/>
      <c r="K12" s="192" t="s">
        <v>2</v>
      </c>
      <c r="L12" s="203" t="s">
        <v>2068</v>
      </c>
      <c r="M12" s="131"/>
      <c r="N12" s="160">
        <v>1855000</v>
      </c>
      <c r="O12" s="53"/>
      <c r="P12" s="53"/>
    </row>
    <row r="13" spans="1:16" s="8" customFormat="1" ht="12.75">
      <c r="A13" s="8" t="str">
        <f ca="1" t="shared" si="0"/>
        <v>muni bonds issued</v>
      </c>
      <c r="B13" s="156">
        <f>ROW()</f>
        <v>13</v>
      </c>
      <c r="C13" s="8" t="str">
        <f>summary!J6</f>
        <v>1026</v>
      </c>
      <c r="D13" s="8" t="str">
        <f>summary!Q8</f>
        <v>2014</v>
      </c>
      <c r="E13" s="8" t="s">
        <v>1849</v>
      </c>
      <c r="F13" s="8" t="s">
        <v>1916</v>
      </c>
      <c r="G13" s="8" t="str">
        <f t="shared" si="1"/>
        <v>bns13</v>
      </c>
      <c r="H13" s="38"/>
      <c r="I13" s="133"/>
      <c r="J13" s="38"/>
      <c r="K13" s="192" t="s">
        <v>3</v>
      </c>
      <c r="L13" s="203" t="s">
        <v>2069</v>
      </c>
      <c r="M13" s="131"/>
      <c r="N13" s="160">
        <v>635000</v>
      </c>
      <c r="O13" s="53"/>
      <c r="P13" s="53"/>
    </row>
    <row r="14" spans="1:16" s="8" customFormat="1" ht="12.75">
      <c r="A14" s="8" t="str">
        <f ca="1" t="shared" si="0"/>
        <v>muni bonds issued</v>
      </c>
      <c r="B14" s="156">
        <f>ROW()</f>
        <v>14</v>
      </c>
      <c r="C14" s="8" t="str">
        <f>summary!J6</f>
        <v>1026</v>
      </c>
      <c r="D14" s="8" t="str">
        <f>summary!Q8</f>
        <v>2014</v>
      </c>
      <c r="E14" s="8" t="s">
        <v>1849</v>
      </c>
      <c r="F14" s="8" t="s">
        <v>1916</v>
      </c>
      <c r="G14" s="8" t="str">
        <f t="shared" si="1"/>
        <v>bns14</v>
      </c>
      <c r="H14" s="38"/>
      <c r="I14" s="133"/>
      <c r="J14" s="38"/>
      <c r="K14" s="192" t="s">
        <v>1793</v>
      </c>
      <c r="L14" s="203"/>
      <c r="M14" s="131"/>
      <c r="N14" s="160">
        <v>0</v>
      </c>
      <c r="O14" s="53"/>
      <c r="P14" s="53"/>
    </row>
    <row r="15" spans="1:16" s="8" customFormat="1" ht="12.75">
      <c r="A15" s="8" t="str">
        <f ca="1" t="shared" si="0"/>
        <v>muni bonds issued</v>
      </c>
      <c r="B15" s="156">
        <f>ROW()</f>
        <v>15</v>
      </c>
      <c r="C15" s="8" t="str">
        <f>summary!J6</f>
        <v>1026</v>
      </c>
      <c r="D15" s="8" t="str">
        <f>summary!Q8</f>
        <v>2014</v>
      </c>
      <c r="E15" s="8" t="s">
        <v>1849</v>
      </c>
      <c r="F15" s="8" t="s">
        <v>1916</v>
      </c>
      <c r="G15" s="8" t="str">
        <f t="shared" si="1"/>
        <v>bns15</v>
      </c>
      <c r="H15" s="38"/>
      <c r="I15" s="133"/>
      <c r="J15" s="38"/>
      <c r="K15" s="192" t="s">
        <v>1794</v>
      </c>
      <c r="L15" s="203"/>
      <c r="M15" s="131"/>
      <c r="N15" s="160">
        <v>0</v>
      </c>
      <c r="O15" s="53"/>
      <c r="P15" s="53"/>
    </row>
    <row r="16" spans="1:16" s="8" customFormat="1" ht="12.75">
      <c r="A16" s="8" t="str">
        <f ca="1" t="shared" si="0"/>
        <v>muni bonds issued</v>
      </c>
      <c r="B16" s="156">
        <f>ROW()</f>
        <v>16</v>
      </c>
      <c r="C16" s="8" t="str">
        <f>summary!J6</f>
        <v>1026</v>
      </c>
      <c r="D16" s="8" t="str">
        <f>summary!Q8</f>
        <v>2014</v>
      </c>
      <c r="E16" s="8" t="s">
        <v>1849</v>
      </c>
      <c r="F16" s="8" t="s">
        <v>1916</v>
      </c>
      <c r="G16" s="8" t="str">
        <f t="shared" si="1"/>
        <v>bns16</v>
      </c>
      <c r="H16" s="38"/>
      <c r="I16" s="133"/>
      <c r="J16" s="38"/>
      <c r="K16" s="192" t="s">
        <v>1795</v>
      </c>
      <c r="L16" s="203"/>
      <c r="M16" s="131"/>
      <c r="N16" s="160">
        <v>0</v>
      </c>
      <c r="O16" s="53"/>
      <c r="P16" s="53"/>
    </row>
    <row r="17" spans="1:16" s="8" customFormat="1" ht="12.75">
      <c r="A17" s="8" t="str">
        <f ca="1" t="shared" si="0"/>
        <v>muni bonds issued</v>
      </c>
      <c r="B17" s="156">
        <f>ROW()</f>
        <v>17</v>
      </c>
      <c r="C17" s="8" t="str">
        <f>summary!J6</f>
        <v>1026</v>
      </c>
      <c r="D17" s="8" t="str">
        <f>summary!Q8</f>
        <v>2014</v>
      </c>
      <c r="E17" s="8" t="s">
        <v>1849</v>
      </c>
      <c r="F17" s="8" t="s">
        <v>1916</v>
      </c>
      <c r="G17" s="8" t="str">
        <f t="shared" si="1"/>
        <v>bns17</v>
      </c>
      <c r="H17" s="38"/>
      <c r="I17" s="133"/>
      <c r="J17" s="38"/>
      <c r="K17" s="192" t="s">
        <v>1796</v>
      </c>
      <c r="L17" s="203"/>
      <c r="M17" s="131"/>
      <c r="N17" s="160">
        <v>0</v>
      </c>
      <c r="O17" s="53"/>
      <c r="P17" s="53"/>
    </row>
    <row r="18" spans="1:16" s="8" customFormat="1" ht="12.75">
      <c r="A18" s="8" t="str">
        <f ca="1" t="shared" si="0"/>
        <v>muni bonds issued</v>
      </c>
      <c r="B18" s="156">
        <f>ROW()</f>
        <v>18</v>
      </c>
      <c r="C18" s="8" t="str">
        <f>summary!J6</f>
        <v>1026</v>
      </c>
      <c r="D18" s="8" t="str">
        <f>summary!Q8</f>
        <v>2014</v>
      </c>
      <c r="E18" s="8" t="s">
        <v>1849</v>
      </c>
      <c r="F18" s="8" t="s">
        <v>1916</v>
      </c>
      <c r="G18" s="8" t="str">
        <f t="shared" si="1"/>
        <v>bns18</v>
      </c>
      <c r="H18" s="38"/>
      <c r="I18" s="133"/>
      <c r="J18" s="38"/>
      <c r="K18" s="192" t="s">
        <v>1797</v>
      </c>
      <c r="L18" s="203"/>
      <c r="M18" s="131"/>
      <c r="N18" s="160">
        <v>0</v>
      </c>
      <c r="O18" s="53"/>
      <c r="P18" s="53"/>
    </row>
    <row r="19" spans="1:16" s="8" customFormat="1" ht="12.75">
      <c r="A19" s="8" t="str">
        <f ca="1" t="shared" si="0"/>
        <v>muni bonds issued</v>
      </c>
      <c r="B19" s="156">
        <f>ROW()</f>
        <v>19</v>
      </c>
      <c r="C19" s="8" t="str">
        <f>summary!J6</f>
        <v>1026</v>
      </c>
      <c r="D19" s="8" t="str">
        <f>summary!Q8</f>
        <v>2014</v>
      </c>
      <c r="E19" s="8" t="s">
        <v>1849</v>
      </c>
      <c r="F19" s="8" t="s">
        <v>1916</v>
      </c>
      <c r="G19" s="8" t="str">
        <f t="shared" si="1"/>
        <v>bns19</v>
      </c>
      <c r="H19" s="38"/>
      <c r="I19" s="133"/>
      <c r="J19" s="38"/>
      <c r="K19" s="192" t="s">
        <v>1800</v>
      </c>
      <c r="L19" s="203"/>
      <c r="M19" s="131"/>
      <c r="N19" s="160">
        <v>0</v>
      </c>
      <c r="O19" s="53"/>
      <c r="P19" s="53"/>
    </row>
    <row r="20" spans="1:16" s="8" customFormat="1" ht="12.75">
      <c r="A20" s="8" t="str">
        <f ca="1" t="shared" si="0"/>
        <v>muni bonds issued</v>
      </c>
      <c r="B20" s="156">
        <f>ROW()</f>
        <v>20</v>
      </c>
      <c r="C20" s="8" t="str">
        <f>summary!J6</f>
        <v>1026</v>
      </c>
      <c r="D20" s="8" t="str">
        <f>summary!Q8</f>
        <v>2014</v>
      </c>
      <c r="E20" s="8" t="s">
        <v>1849</v>
      </c>
      <c r="F20" s="8" t="s">
        <v>1916</v>
      </c>
      <c r="G20" s="8" t="str">
        <f t="shared" si="1"/>
        <v>bns20</v>
      </c>
      <c r="H20" s="38"/>
      <c r="I20" s="133"/>
      <c r="J20" s="38"/>
      <c r="K20" s="192" t="s">
        <v>1801</v>
      </c>
      <c r="L20" s="203"/>
      <c r="M20" s="131"/>
      <c r="N20" s="160">
        <v>0</v>
      </c>
      <c r="O20" s="53"/>
      <c r="P20" s="53"/>
    </row>
    <row r="21" spans="1:16" s="8" customFormat="1" ht="12.75">
      <c r="A21" s="8" t="str">
        <f ca="1" t="shared" si="0"/>
        <v>muni bonds issued</v>
      </c>
      <c r="B21" s="156">
        <f>ROW()</f>
        <v>21</v>
      </c>
      <c r="C21" s="8" t="str">
        <f>summary!J6</f>
        <v>1026</v>
      </c>
      <c r="D21" s="8" t="str">
        <f>summary!Q8</f>
        <v>2014</v>
      </c>
      <c r="E21" s="8" t="s">
        <v>1849</v>
      </c>
      <c r="F21" s="8" t="s">
        <v>1916</v>
      </c>
      <c r="G21" s="8" t="str">
        <f t="shared" si="1"/>
        <v>bns21</v>
      </c>
      <c r="H21" s="38"/>
      <c r="I21" s="133"/>
      <c r="J21" s="38"/>
      <c r="K21" s="192" t="s">
        <v>1802</v>
      </c>
      <c r="L21" s="203"/>
      <c r="M21" s="131"/>
      <c r="N21" s="160">
        <v>0</v>
      </c>
      <c r="O21" s="53"/>
      <c r="P21" s="53"/>
    </row>
    <row r="22" spans="1:16" s="8" customFormat="1" ht="12.75">
      <c r="A22" s="8" t="str">
        <f ca="1" t="shared" si="0"/>
        <v>muni bonds issued</v>
      </c>
      <c r="B22" s="156">
        <f>ROW()</f>
        <v>22</v>
      </c>
      <c r="C22" s="8" t="str">
        <f>summary!J6</f>
        <v>1026</v>
      </c>
      <c r="D22" s="8" t="str">
        <f>summary!Q8</f>
        <v>2014</v>
      </c>
      <c r="E22" s="8" t="s">
        <v>1849</v>
      </c>
      <c r="F22" s="8" t="s">
        <v>1916</v>
      </c>
      <c r="G22" s="8" t="str">
        <f t="shared" si="1"/>
        <v>bns22</v>
      </c>
      <c r="H22" s="38"/>
      <c r="I22" s="133"/>
      <c r="J22" s="38"/>
      <c r="K22" s="192" t="s">
        <v>1803</v>
      </c>
      <c r="L22" s="203"/>
      <c r="M22" s="131"/>
      <c r="N22" s="160">
        <v>0</v>
      </c>
      <c r="O22" s="53"/>
      <c r="P22" s="53"/>
    </row>
    <row r="23" spans="1:16" s="8" customFormat="1" ht="12.75">
      <c r="A23" s="8" t="str">
        <f ca="1" t="shared" si="0"/>
        <v>muni bonds issued</v>
      </c>
      <c r="B23" s="156">
        <f>ROW()</f>
        <v>23</v>
      </c>
      <c r="C23" s="8" t="str">
        <f>summary!J6</f>
        <v>1026</v>
      </c>
      <c r="D23" s="8" t="str">
        <f>summary!Q8</f>
        <v>2014</v>
      </c>
      <c r="E23" s="8" t="s">
        <v>1849</v>
      </c>
      <c r="F23" s="8" t="s">
        <v>1916</v>
      </c>
      <c r="G23" s="8" t="str">
        <f t="shared" si="1"/>
        <v>bns23</v>
      </c>
      <c r="H23" s="38"/>
      <c r="I23" s="133"/>
      <c r="J23" s="38"/>
      <c r="K23" s="192" t="s">
        <v>1804</v>
      </c>
      <c r="L23" s="203"/>
      <c r="M23" s="131"/>
      <c r="N23" s="160">
        <v>0</v>
      </c>
      <c r="O23" s="53"/>
      <c r="P23" s="53"/>
    </row>
    <row r="24" spans="1:16" s="8" customFormat="1" ht="12.75">
      <c r="A24" s="8" t="str">
        <f ca="1" t="shared" si="0"/>
        <v>muni bonds issued</v>
      </c>
      <c r="B24" s="156">
        <f>ROW()</f>
        <v>24</v>
      </c>
      <c r="C24" s="8" t="str">
        <f>summary!J6</f>
        <v>1026</v>
      </c>
      <c r="D24" s="8" t="str">
        <f>summary!Q8</f>
        <v>2014</v>
      </c>
      <c r="E24" s="8" t="s">
        <v>1849</v>
      </c>
      <c r="F24" s="8" t="s">
        <v>1916</v>
      </c>
      <c r="G24" s="8" t="str">
        <f t="shared" si="1"/>
        <v>bns24</v>
      </c>
      <c r="H24" s="38"/>
      <c r="I24" s="133"/>
      <c r="J24" s="38"/>
      <c r="K24" s="192" t="s">
        <v>1805</v>
      </c>
      <c r="L24" s="203"/>
      <c r="M24" s="131"/>
      <c r="N24" s="160">
        <v>0</v>
      </c>
      <c r="O24" s="53"/>
      <c r="P24" s="53"/>
    </row>
    <row r="25" spans="1:16" s="8" customFormat="1" ht="12.75">
      <c r="A25" s="8" t="str">
        <f ca="1" t="shared" si="0"/>
        <v>muni bonds issued</v>
      </c>
      <c r="B25" s="156">
        <f>ROW()</f>
        <v>25</v>
      </c>
      <c r="C25" s="8" t="str">
        <f>summary!J6</f>
        <v>1026</v>
      </c>
      <c r="D25" s="8" t="str">
        <f>summary!Q8</f>
        <v>2014</v>
      </c>
      <c r="E25" s="8" t="s">
        <v>1849</v>
      </c>
      <c r="F25" s="8" t="s">
        <v>1916</v>
      </c>
      <c r="G25" s="8" t="str">
        <f t="shared" si="1"/>
        <v>bns25</v>
      </c>
      <c r="H25" s="38"/>
      <c r="I25" s="133"/>
      <c r="J25" s="38"/>
      <c r="K25" s="192" t="s">
        <v>1806</v>
      </c>
      <c r="L25" s="203"/>
      <c r="M25" s="131"/>
      <c r="N25" s="160">
        <v>0</v>
      </c>
      <c r="O25" s="53"/>
      <c r="P25" s="53"/>
    </row>
    <row r="26" spans="1:16" s="8" customFormat="1" ht="12.75">
      <c r="A26" s="8" t="str">
        <f ca="1" t="shared" si="0"/>
        <v>muni bonds issued</v>
      </c>
      <c r="B26" s="156">
        <f>ROW()</f>
        <v>26</v>
      </c>
      <c r="C26" s="8" t="str">
        <f>summary!J6</f>
        <v>1026</v>
      </c>
      <c r="D26" s="8" t="str">
        <f>summary!Q8</f>
        <v>2014</v>
      </c>
      <c r="E26" s="8" t="s">
        <v>1849</v>
      </c>
      <c r="F26" s="8" t="s">
        <v>1916</v>
      </c>
      <c r="G26" s="8" t="str">
        <f t="shared" si="1"/>
        <v>bns26</v>
      </c>
      <c r="H26" s="38"/>
      <c r="I26" s="133"/>
      <c r="J26" s="38"/>
      <c r="K26" s="192" t="s">
        <v>1807</v>
      </c>
      <c r="L26" s="203"/>
      <c r="M26" s="131"/>
      <c r="N26" s="160">
        <v>0</v>
      </c>
      <c r="O26" s="53"/>
      <c r="P26" s="53"/>
    </row>
    <row r="27" spans="1:16" s="8" customFormat="1" ht="12.75">
      <c r="A27" s="8" t="str">
        <f ca="1" t="shared" si="0"/>
        <v>muni bonds issued</v>
      </c>
      <c r="B27" s="156">
        <f>ROW()</f>
        <v>27</v>
      </c>
      <c r="C27" s="8" t="str">
        <f>summary!J6</f>
        <v>1026</v>
      </c>
      <c r="D27" s="8" t="str">
        <f>summary!Q8</f>
        <v>2014</v>
      </c>
      <c r="E27" s="8" t="s">
        <v>1849</v>
      </c>
      <c r="F27" s="8" t="s">
        <v>1916</v>
      </c>
      <c r="G27" s="8" t="str">
        <f t="shared" si="1"/>
        <v>bns27</v>
      </c>
      <c r="H27" s="38"/>
      <c r="I27" s="133"/>
      <c r="J27" s="38"/>
      <c r="K27" s="192" t="s">
        <v>1808</v>
      </c>
      <c r="L27" s="203"/>
      <c r="M27" s="131"/>
      <c r="N27" s="160">
        <v>0</v>
      </c>
      <c r="O27" s="53"/>
      <c r="P27" s="53"/>
    </row>
    <row r="28" spans="1:16" s="8" customFormat="1" ht="12.75">
      <c r="A28" s="8" t="str">
        <f ca="1" t="shared" si="0"/>
        <v>muni bonds issued</v>
      </c>
      <c r="B28" s="156">
        <f>ROW()</f>
        <v>28</v>
      </c>
      <c r="C28" s="8" t="str">
        <f>summary!J6</f>
        <v>1026</v>
      </c>
      <c r="D28" s="8" t="str">
        <f>summary!Q8</f>
        <v>2014</v>
      </c>
      <c r="E28" s="8" t="s">
        <v>1849</v>
      </c>
      <c r="F28" s="8" t="s">
        <v>1916</v>
      </c>
      <c r="G28" s="8" t="str">
        <f t="shared" si="1"/>
        <v>bns28</v>
      </c>
      <c r="H28" s="38"/>
      <c r="I28" s="133"/>
      <c r="J28" s="38"/>
      <c r="K28" s="192" t="s">
        <v>1810</v>
      </c>
      <c r="L28" s="203"/>
      <c r="M28" s="131"/>
      <c r="N28" s="160">
        <v>0</v>
      </c>
      <c r="O28" s="74"/>
      <c r="P28" s="53"/>
    </row>
    <row r="29" spans="1:16" s="8" customFormat="1" ht="12.75">
      <c r="A29" s="8" t="str">
        <f ca="1" t="shared" si="0"/>
        <v>muni bonds issued</v>
      </c>
      <c r="B29" s="156">
        <f>ROW()</f>
        <v>29</v>
      </c>
      <c r="C29" s="8" t="str">
        <f>summary!J6</f>
        <v>1026</v>
      </c>
      <c r="D29" s="8" t="str">
        <f>summary!Q8</f>
        <v>2014</v>
      </c>
      <c r="E29" s="8" t="s">
        <v>1849</v>
      </c>
      <c r="F29" s="8" t="s">
        <v>1916</v>
      </c>
      <c r="G29" s="8" t="str">
        <f t="shared" si="1"/>
        <v>bns29</v>
      </c>
      <c r="H29" s="38"/>
      <c r="I29" s="133"/>
      <c r="J29" s="38"/>
      <c r="K29" s="192" t="s">
        <v>1811</v>
      </c>
      <c r="L29" s="203"/>
      <c r="M29" s="131"/>
      <c r="N29" s="160">
        <v>0</v>
      </c>
      <c r="O29" s="74"/>
      <c r="P29" s="53"/>
    </row>
    <row r="30" spans="1:16" s="8" customFormat="1" ht="12.75">
      <c r="A30" s="8" t="str">
        <f ca="1" t="shared" si="0"/>
        <v>muni bonds issued</v>
      </c>
      <c r="B30" s="156">
        <f>ROW()</f>
        <v>30</v>
      </c>
      <c r="C30" s="8" t="str">
        <f>summary!J6</f>
        <v>1026</v>
      </c>
      <c r="D30" s="8" t="str">
        <f>summary!Q8</f>
        <v>2014</v>
      </c>
      <c r="E30" s="8" t="s">
        <v>1849</v>
      </c>
      <c r="F30" s="8" t="s">
        <v>1916</v>
      </c>
      <c r="G30" s="8" t="str">
        <f t="shared" si="1"/>
        <v>bns30</v>
      </c>
      <c r="H30" s="38"/>
      <c r="I30" s="133"/>
      <c r="J30" s="38"/>
      <c r="K30" s="192" t="s">
        <v>1812</v>
      </c>
      <c r="L30" s="203"/>
      <c r="M30" s="131"/>
      <c r="N30" s="160">
        <v>0</v>
      </c>
      <c r="O30" s="74"/>
      <c r="P30" s="53"/>
    </row>
    <row r="31" spans="1:16" s="8" customFormat="1" ht="12.75">
      <c r="A31" s="8" t="str">
        <f ca="1" t="shared" si="0"/>
        <v>muni bonds issued</v>
      </c>
      <c r="B31" s="156">
        <f>ROW()</f>
        <v>31</v>
      </c>
      <c r="C31" s="8" t="str">
        <f>summary!J6</f>
        <v>1026</v>
      </c>
      <c r="D31" s="8" t="str">
        <f>summary!Q8</f>
        <v>2014</v>
      </c>
      <c r="E31" s="8" t="s">
        <v>1849</v>
      </c>
      <c r="F31" s="8" t="s">
        <v>1916</v>
      </c>
      <c r="G31" s="8" t="str">
        <f t="shared" si="1"/>
        <v>bns31</v>
      </c>
      <c r="H31" s="38"/>
      <c r="I31" s="133"/>
      <c r="J31" s="38"/>
      <c r="K31" s="192" t="s">
        <v>1813</v>
      </c>
      <c r="L31" s="203"/>
      <c r="M31" s="131"/>
      <c r="N31" s="160">
        <v>0</v>
      </c>
      <c r="O31" s="74"/>
      <c r="P31" s="53"/>
    </row>
    <row r="32" spans="1:16" s="8" customFormat="1" ht="12.75">
      <c r="A32" s="8" t="str">
        <f ca="1" t="shared" si="0"/>
        <v>muni bonds issued</v>
      </c>
      <c r="B32" s="156">
        <f>ROW()</f>
        <v>32</v>
      </c>
      <c r="C32" s="8" t="str">
        <f>summary!J6</f>
        <v>1026</v>
      </c>
      <c r="D32" s="8" t="str">
        <f>summary!Q8</f>
        <v>2014</v>
      </c>
      <c r="E32" s="8" t="s">
        <v>1849</v>
      </c>
      <c r="F32" s="8" t="s">
        <v>1916</v>
      </c>
      <c r="G32" s="8" t="str">
        <f t="shared" si="1"/>
        <v>bns32</v>
      </c>
      <c r="H32" s="38"/>
      <c r="I32" s="133"/>
      <c r="J32" s="38"/>
      <c r="K32" s="192" t="s">
        <v>1814</v>
      </c>
      <c r="L32" s="203"/>
      <c r="M32" s="131"/>
      <c r="N32" s="160">
        <v>0</v>
      </c>
      <c r="O32" s="74"/>
      <c r="P32" s="53"/>
    </row>
    <row r="33" spans="1:16" s="8" customFormat="1" ht="12.75">
      <c r="A33" s="8" t="str">
        <f ca="1" t="shared" si="0"/>
        <v>muni bonds issued</v>
      </c>
      <c r="B33" s="156">
        <f>ROW()</f>
        <v>33</v>
      </c>
      <c r="C33" s="8" t="str">
        <f>summary!J6</f>
        <v>1026</v>
      </c>
      <c r="D33" s="8" t="str">
        <f>summary!Q8</f>
        <v>2014</v>
      </c>
      <c r="E33" s="8" t="s">
        <v>1849</v>
      </c>
      <c r="F33" s="8" t="s">
        <v>1916</v>
      </c>
      <c r="G33" s="8" t="str">
        <f t="shared" si="1"/>
        <v>bns33</v>
      </c>
      <c r="H33" s="38"/>
      <c r="I33" s="133"/>
      <c r="J33" s="38"/>
      <c r="K33" s="192" t="s">
        <v>1815</v>
      </c>
      <c r="L33" s="203"/>
      <c r="M33" s="131"/>
      <c r="N33" s="160">
        <v>0</v>
      </c>
      <c r="O33" s="74"/>
      <c r="P33" s="53"/>
    </row>
    <row r="34" spans="1:16" s="8" customFormat="1" ht="12.75">
      <c r="A34" s="8" t="str">
        <f ca="1" t="shared" si="0"/>
        <v>muni bonds issued</v>
      </c>
      <c r="B34" s="156">
        <f>ROW()</f>
        <v>34</v>
      </c>
      <c r="C34" s="8" t="str">
        <f>summary!J6</f>
        <v>1026</v>
      </c>
      <c r="D34" s="8" t="str">
        <f>summary!Q8</f>
        <v>2014</v>
      </c>
      <c r="E34" s="8" t="s">
        <v>1849</v>
      </c>
      <c r="F34" s="8" t="s">
        <v>1916</v>
      </c>
      <c r="G34" s="8" t="str">
        <f t="shared" si="1"/>
        <v>bns34</v>
      </c>
      <c r="H34" s="38"/>
      <c r="I34" s="133"/>
      <c r="J34" s="38"/>
      <c r="K34" s="192" t="s">
        <v>1816</v>
      </c>
      <c r="L34" s="203"/>
      <c r="M34" s="131"/>
      <c r="N34" s="160">
        <v>0</v>
      </c>
      <c r="O34" s="74"/>
      <c r="P34" s="53"/>
    </row>
    <row r="35" spans="1:16" s="8" customFormat="1" ht="12.75">
      <c r="A35" s="8" t="str">
        <f ca="1" t="shared" si="0"/>
        <v>muni bonds issued</v>
      </c>
      <c r="B35" s="156">
        <f>ROW()</f>
        <v>35</v>
      </c>
      <c r="C35" s="8" t="str">
        <f>summary!J6</f>
        <v>1026</v>
      </c>
      <c r="D35" s="8" t="str">
        <f>summary!Q8</f>
        <v>2014</v>
      </c>
      <c r="E35" s="8" t="s">
        <v>1849</v>
      </c>
      <c r="F35" s="8" t="s">
        <v>1916</v>
      </c>
      <c r="G35" s="8" t="str">
        <f t="shared" si="1"/>
        <v>bns35</v>
      </c>
      <c r="H35" s="38"/>
      <c r="I35" s="133"/>
      <c r="J35" s="38"/>
      <c r="K35" s="192" t="s">
        <v>1817</v>
      </c>
      <c r="L35" s="203"/>
      <c r="M35" s="131"/>
      <c r="N35" s="160">
        <v>0</v>
      </c>
      <c r="O35" s="74"/>
      <c r="P35" s="53"/>
    </row>
    <row r="36" spans="1:16" s="8" customFormat="1" ht="12.75">
      <c r="A36" s="8" t="str">
        <f ca="1" t="shared" si="0"/>
        <v>muni bonds issued</v>
      </c>
      <c r="B36" s="156">
        <f>ROW()</f>
        <v>36</v>
      </c>
      <c r="C36" s="8" t="str">
        <f>summary!J6</f>
        <v>1026</v>
      </c>
      <c r="D36" s="8" t="str">
        <f>summary!Q8</f>
        <v>2014</v>
      </c>
      <c r="E36" s="8" t="s">
        <v>1849</v>
      </c>
      <c r="F36" s="8" t="s">
        <v>1916</v>
      </c>
      <c r="G36" s="8" t="str">
        <f>F36&amp;ROW()</f>
        <v>bns36</v>
      </c>
      <c r="H36" s="38"/>
      <c r="I36" s="133"/>
      <c r="J36" s="38"/>
      <c r="K36" s="192" t="s">
        <v>1818</v>
      </c>
      <c r="L36" s="203"/>
      <c r="M36" s="131"/>
      <c r="N36" s="160">
        <v>0</v>
      </c>
      <c r="O36" s="74"/>
      <c r="P36" s="53"/>
    </row>
    <row r="37" spans="1:16" s="8" customFormat="1" ht="12.75">
      <c r="A37" s="8" t="str">
        <f ca="1" t="shared" si="0"/>
        <v>muni bonds issued</v>
      </c>
      <c r="B37" s="156">
        <f>ROW()</f>
        <v>37</v>
      </c>
      <c r="C37" s="8" t="str">
        <f>summary!J6</f>
        <v>1026</v>
      </c>
      <c r="D37" s="8" t="str">
        <f>summary!Q8</f>
        <v>2014</v>
      </c>
      <c r="E37" s="8" t="s">
        <v>1849</v>
      </c>
      <c r="F37" s="8" t="s">
        <v>1916</v>
      </c>
      <c r="G37" s="8" t="str">
        <f>F37&amp;ROW()</f>
        <v>bns37</v>
      </c>
      <c r="H37" s="38"/>
      <c r="I37" s="133"/>
      <c r="J37" s="38"/>
      <c r="K37" s="192" t="s">
        <v>1819</v>
      </c>
      <c r="L37" s="203"/>
      <c r="M37" s="131"/>
      <c r="N37" s="160">
        <v>0</v>
      </c>
      <c r="O37" s="74"/>
      <c r="P37" s="53"/>
    </row>
    <row r="38" spans="1:16" s="8" customFormat="1" ht="12.75">
      <c r="A38" s="8" t="str">
        <f ca="1" t="shared" si="0"/>
        <v>muni bonds issued</v>
      </c>
      <c r="B38" s="156">
        <f>ROW()</f>
        <v>38</v>
      </c>
      <c r="C38" s="8" t="str">
        <f>summary!J6</f>
        <v>1026</v>
      </c>
      <c r="D38" s="8" t="str">
        <f>summary!Q8</f>
        <v>2014</v>
      </c>
      <c r="E38" s="8" t="s">
        <v>1849</v>
      </c>
      <c r="F38" s="8" t="s">
        <v>1916</v>
      </c>
      <c r="G38" s="8" t="str">
        <f>F38&amp;ROW()</f>
        <v>bns38</v>
      </c>
      <c r="H38" s="38"/>
      <c r="I38" s="133"/>
      <c r="J38" s="38"/>
      <c r="K38" s="192" t="s">
        <v>1820</v>
      </c>
      <c r="L38" s="203"/>
      <c r="M38" s="131"/>
      <c r="N38" s="160">
        <v>0</v>
      </c>
      <c r="O38" s="74"/>
      <c r="P38" s="53"/>
    </row>
    <row r="39" spans="1:16" s="8" customFormat="1" ht="12.75">
      <c r="A39" s="8" t="str">
        <f ca="1" t="shared" si="0"/>
        <v>muni bonds issued</v>
      </c>
      <c r="B39" s="156">
        <f>ROW()</f>
        <v>39</v>
      </c>
      <c r="C39" s="8" t="str">
        <f>summary!J6</f>
        <v>1026</v>
      </c>
      <c r="D39" s="8" t="str">
        <f>summary!Q8</f>
        <v>2014</v>
      </c>
      <c r="E39" s="8" t="s">
        <v>1849</v>
      </c>
      <c r="F39" s="8" t="s">
        <v>1916</v>
      </c>
      <c r="G39" s="8" t="str">
        <f>F39&amp;ROW()</f>
        <v>bns39</v>
      </c>
      <c r="H39" s="38"/>
      <c r="I39" s="133"/>
      <c r="J39" s="38"/>
      <c r="K39" s="192" t="s">
        <v>1821</v>
      </c>
      <c r="L39" s="203"/>
      <c r="M39" s="131"/>
      <c r="N39" s="160">
        <v>0</v>
      </c>
      <c r="O39" s="74"/>
      <c r="P39" s="53"/>
    </row>
    <row r="40" spans="1:16" s="8" customFormat="1" ht="12.75">
      <c r="A40" s="8" t="str">
        <f ca="1" t="shared" si="0"/>
        <v>muni bonds issued</v>
      </c>
      <c r="B40" s="156">
        <f>ROW()</f>
        <v>40</v>
      </c>
      <c r="C40" s="8" t="str">
        <f>summary!J6</f>
        <v>1026</v>
      </c>
      <c r="D40" s="8" t="str">
        <f>summary!Q8</f>
        <v>2014</v>
      </c>
      <c r="E40" s="8" t="s">
        <v>1849</v>
      </c>
      <c r="F40" s="8" t="s">
        <v>1916</v>
      </c>
      <c r="G40" s="8" t="str">
        <f>F40&amp;ROW()</f>
        <v>bns40</v>
      </c>
      <c r="H40" s="38"/>
      <c r="I40" s="133"/>
      <c r="J40" s="38"/>
      <c r="K40" s="192" t="s">
        <v>1822</v>
      </c>
      <c r="L40" s="203"/>
      <c r="M40" s="131"/>
      <c r="N40" s="160">
        <v>0</v>
      </c>
      <c r="O40" s="74"/>
      <c r="P40" s="53"/>
    </row>
    <row r="41" spans="1:16" s="8" customFormat="1" ht="12.75">
      <c r="A41" s="8" t="str">
        <f ca="1" t="shared" si="0"/>
        <v>muni bonds issued</v>
      </c>
      <c r="B41" s="156">
        <f>ROW()</f>
        <v>41</v>
      </c>
      <c r="C41" s="8" t="str">
        <f>summary!J6</f>
        <v>1026</v>
      </c>
      <c r="D41" s="8" t="str">
        <f>summary!Q8</f>
        <v>2014</v>
      </c>
      <c r="E41" s="8" t="s">
        <v>1849</v>
      </c>
      <c r="F41" s="8" t="s">
        <v>1916</v>
      </c>
      <c r="G41" s="8" t="str">
        <f t="shared" si="1"/>
        <v>bns41</v>
      </c>
      <c r="H41" s="38"/>
      <c r="I41" s="133"/>
      <c r="J41" s="38"/>
      <c r="K41" s="192" t="s">
        <v>1979</v>
      </c>
      <c r="L41" s="203"/>
      <c r="M41" s="131"/>
      <c r="N41" s="160">
        <v>0</v>
      </c>
      <c r="O41" s="74"/>
      <c r="P41" s="53"/>
    </row>
    <row r="42" spans="1:16" s="8" customFormat="1" ht="12.75">
      <c r="A42" s="8" t="str">
        <f ca="1" t="shared" si="0"/>
        <v>muni bonds issued</v>
      </c>
      <c r="B42" s="156">
        <f>ROW()</f>
        <v>42</v>
      </c>
      <c r="C42" s="8" t="str">
        <f>summary!J6</f>
        <v>1026</v>
      </c>
      <c r="D42" s="8" t="str">
        <f>summary!Q8</f>
        <v>2014</v>
      </c>
      <c r="E42" s="8" t="s">
        <v>1849</v>
      </c>
      <c r="F42" s="8" t="s">
        <v>1916</v>
      </c>
      <c r="G42" s="8" t="str">
        <f t="shared" si="1"/>
        <v>bns42</v>
      </c>
      <c r="H42" s="38"/>
      <c r="I42" s="133"/>
      <c r="J42" s="38"/>
      <c r="K42" s="192" t="s">
        <v>1980</v>
      </c>
      <c r="L42" s="203"/>
      <c r="M42" s="131"/>
      <c r="N42" s="160">
        <v>0</v>
      </c>
      <c r="O42" s="74"/>
      <c r="P42" s="53"/>
    </row>
    <row r="43" spans="1:16" s="8" customFormat="1" ht="12.75">
      <c r="A43" s="8" t="str">
        <f ca="1" t="shared" si="0"/>
        <v>muni bonds issued</v>
      </c>
      <c r="B43" s="156">
        <f>ROW()</f>
        <v>43</v>
      </c>
      <c r="C43" s="8" t="str">
        <f>summary!J6</f>
        <v>1026</v>
      </c>
      <c r="D43" s="8" t="str">
        <f>summary!Q8</f>
        <v>2014</v>
      </c>
      <c r="E43" s="8" t="s">
        <v>1849</v>
      </c>
      <c r="F43" s="8" t="s">
        <v>1916</v>
      </c>
      <c r="G43" s="8" t="str">
        <f t="shared" si="1"/>
        <v>bns43</v>
      </c>
      <c r="H43" s="38"/>
      <c r="I43" s="133"/>
      <c r="J43" s="38"/>
      <c r="K43" s="192" t="s">
        <v>1981</v>
      </c>
      <c r="L43" s="203"/>
      <c r="M43" s="131"/>
      <c r="N43" s="160">
        <v>0</v>
      </c>
      <c r="O43" s="74"/>
      <c r="P43" s="53"/>
    </row>
    <row r="44" spans="1:16" s="8" customFormat="1" ht="12.75">
      <c r="A44" s="8" t="str">
        <f ca="1" t="shared" si="0"/>
        <v>muni bonds issued</v>
      </c>
      <c r="B44" s="156">
        <f>ROW()</f>
        <v>44</v>
      </c>
      <c r="C44" s="8" t="str">
        <f>summary!J6</f>
        <v>1026</v>
      </c>
      <c r="D44" s="8" t="str">
        <f>summary!Q8</f>
        <v>2014</v>
      </c>
      <c r="E44" s="8" t="s">
        <v>1849</v>
      </c>
      <c r="F44" s="8" t="s">
        <v>1916</v>
      </c>
      <c r="G44" s="8" t="str">
        <f t="shared" si="1"/>
        <v>bns44</v>
      </c>
      <c r="H44" s="38"/>
      <c r="I44" s="133"/>
      <c r="J44" s="38"/>
      <c r="K44" s="192" t="s">
        <v>1983</v>
      </c>
      <c r="L44" s="203"/>
      <c r="M44" s="131"/>
      <c r="N44" s="160">
        <v>0</v>
      </c>
      <c r="O44" s="74"/>
      <c r="P44" s="53"/>
    </row>
    <row r="45" spans="1:16" s="8" customFormat="1" ht="12.75">
      <c r="A45" s="8" t="str">
        <f ca="1" t="shared" si="0"/>
        <v>muni bonds issued</v>
      </c>
      <c r="B45" s="156">
        <f>ROW()</f>
        <v>45</v>
      </c>
      <c r="C45" s="8" t="str">
        <f>summary!J6</f>
        <v>1026</v>
      </c>
      <c r="D45" s="8" t="str">
        <f>summary!Q8</f>
        <v>2014</v>
      </c>
      <c r="E45" s="8" t="s">
        <v>1849</v>
      </c>
      <c r="F45" s="8" t="s">
        <v>1916</v>
      </c>
      <c r="G45" s="8" t="str">
        <f aca="true" t="shared" si="2" ref="G45:G64">F45&amp;ROW()</f>
        <v>bns45</v>
      </c>
      <c r="H45" s="38"/>
      <c r="I45" s="133"/>
      <c r="J45" s="38"/>
      <c r="K45" s="192" t="s">
        <v>1982</v>
      </c>
      <c r="L45" s="203"/>
      <c r="M45" s="131"/>
      <c r="N45" s="160">
        <v>0</v>
      </c>
      <c r="O45" s="53"/>
      <c r="P45" s="53"/>
    </row>
    <row r="46" spans="1:16" s="8" customFormat="1" ht="12.75">
      <c r="A46" s="8" t="str">
        <f ca="1" t="shared" si="0"/>
        <v>muni bonds issued</v>
      </c>
      <c r="B46" s="156">
        <f>ROW()</f>
        <v>46</v>
      </c>
      <c r="C46" s="8" t="str">
        <f>summary!J6</f>
        <v>1026</v>
      </c>
      <c r="D46" s="8" t="str">
        <f>summary!Q8</f>
        <v>2014</v>
      </c>
      <c r="E46" s="8" t="s">
        <v>1849</v>
      </c>
      <c r="F46" s="8" t="s">
        <v>1916</v>
      </c>
      <c r="G46" s="8" t="str">
        <f t="shared" si="2"/>
        <v>bns46</v>
      </c>
      <c r="H46" s="38"/>
      <c r="I46" s="133"/>
      <c r="J46" s="38"/>
      <c r="K46" s="192" t="s">
        <v>2021</v>
      </c>
      <c r="L46" s="203"/>
      <c r="M46" s="131"/>
      <c r="N46" s="160">
        <v>0</v>
      </c>
      <c r="O46" s="53"/>
      <c r="P46" s="53"/>
    </row>
    <row r="47" spans="1:16" s="8" customFormat="1" ht="12.75">
      <c r="A47" s="8" t="str">
        <f ca="1" t="shared" si="0"/>
        <v>muni bonds issued</v>
      </c>
      <c r="B47" s="156">
        <f>ROW()</f>
        <v>47</v>
      </c>
      <c r="C47" s="8" t="str">
        <f>summary!J6</f>
        <v>1026</v>
      </c>
      <c r="D47" s="8" t="str">
        <f>summary!Q8</f>
        <v>2014</v>
      </c>
      <c r="E47" s="8" t="s">
        <v>1849</v>
      </c>
      <c r="F47" s="8" t="s">
        <v>1916</v>
      </c>
      <c r="G47" s="8" t="str">
        <f t="shared" si="2"/>
        <v>bns47</v>
      </c>
      <c r="H47" s="38"/>
      <c r="I47" s="133"/>
      <c r="J47" s="38"/>
      <c r="K47" s="192" t="s">
        <v>2022</v>
      </c>
      <c r="L47" s="203"/>
      <c r="M47" s="131"/>
      <c r="N47" s="160">
        <v>0</v>
      </c>
      <c r="O47" s="53"/>
      <c r="P47" s="53"/>
    </row>
    <row r="48" spans="1:16" s="8" customFormat="1" ht="12.75">
      <c r="A48" s="8" t="str">
        <f ca="1" t="shared" si="0"/>
        <v>muni bonds issued</v>
      </c>
      <c r="B48" s="156">
        <f>ROW()</f>
        <v>48</v>
      </c>
      <c r="C48" s="8" t="str">
        <f>summary!J6</f>
        <v>1026</v>
      </c>
      <c r="D48" s="8" t="str">
        <f>summary!Q8</f>
        <v>2014</v>
      </c>
      <c r="E48" s="8" t="s">
        <v>1849</v>
      </c>
      <c r="F48" s="8" t="s">
        <v>1916</v>
      </c>
      <c r="G48" s="8" t="str">
        <f t="shared" si="2"/>
        <v>bns48</v>
      </c>
      <c r="H48" s="38"/>
      <c r="I48" s="133"/>
      <c r="J48" s="38"/>
      <c r="K48" s="192" t="s">
        <v>2023</v>
      </c>
      <c r="L48" s="203"/>
      <c r="M48" s="131"/>
      <c r="N48" s="160">
        <v>0</v>
      </c>
      <c r="O48" s="53"/>
      <c r="P48" s="53"/>
    </row>
    <row r="49" spans="1:16" s="8" customFormat="1" ht="12.75">
      <c r="A49" s="8" t="str">
        <f ca="1" t="shared" si="0"/>
        <v>muni bonds issued</v>
      </c>
      <c r="B49" s="156">
        <f>ROW()</f>
        <v>49</v>
      </c>
      <c r="C49" s="8" t="str">
        <f>summary!J6</f>
        <v>1026</v>
      </c>
      <c r="D49" s="8" t="str">
        <f>summary!Q8</f>
        <v>2014</v>
      </c>
      <c r="E49" s="8" t="s">
        <v>1849</v>
      </c>
      <c r="F49" s="8" t="s">
        <v>1916</v>
      </c>
      <c r="G49" s="8" t="str">
        <f t="shared" si="2"/>
        <v>bns49</v>
      </c>
      <c r="H49" s="38"/>
      <c r="I49" s="133"/>
      <c r="J49" s="38"/>
      <c r="K49" s="192" t="s">
        <v>2024</v>
      </c>
      <c r="L49" s="203"/>
      <c r="M49" s="131"/>
      <c r="N49" s="160">
        <v>0</v>
      </c>
      <c r="O49" s="53"/>
      <c r="P49" s="53"/>
    </row>
    <row r="50" spans="1:16" s="8" customFormat="1" ht="12.75">
      <c r="A50" s="8" t="str">
        <f ca="1" t="shared" si="0"/>
        <v>muni bonds issued</v>
      </c>
      <c r="B50" s="156">
        <f>ROW()</f>
        <v>50</v>
      </c>
      <c r="C50" s="8" t="str">
        <f>summary!J6</f>
        <v>1026</v>
      </c>
      <c r="D50" s="8" t="str">
        <f>summary!Q8</f>
        <v>2014</v>
      </c>
      <c r="E50" s="8" t="s">
        <v>1849</v>
      </c>
      <c r="F50" s="8" t="s">
        <v>1916</v>
      </c>
      <c r="G50" s="8" t="str">
        <f t="shared" si="2"/>
        <v>bns50</v>
      </c>
      <c r="H50" s="38"/>
      <c r="I50" s="133"/>
      <c r="J50" s="38"/>
      <c r="K50" s="192" t="s">
        <v>2025</v>
      </c>
      <c r="L50" s="203"/>
      <c r="M50" s="131"/>
      <c r="N50" s="160">
        <v>0</v>
      </c>
      <c r="O50" s="53"/>
      <c r="P50" s="53"/>
    </row>
    <row r="51" spans="1:16" s="8" customFormat="1" ht="12.75">
      <c r="A51" s="8" t="str">
        <f ca="1" t="shared" si="0"/>
        <v>muni bonds issued</v>
      </c>
      <c r="B51" s="156">
        <f>ROW()</f>
        <v>51</v>
      </c>
      <c r="C51" s="8" t="str">
        <f>summary!J6</f>
        <v>1026</v>
      </c>
      <c r="D51" s="8" t="str">
        <f>summary!Q8</f>
        <v>2014</v>
      </c>
      <c r="E51" s="8" t="s">
        <v>1849</v>
      </c>
      <c r="F51" s="8" t="s">
        <v>1916</v>
      </c>
      <c r="G51" s="8" t="str">
        <f t="shared" si="2"/>
        <v>bns51</v>
      </c>
      <c r="H51" s="38"/>
      <c r="I51" s="133"/>
      <c r="J51" s="38"/>
      <c r="K51" s="192" t="s">
        <v>2026</v>
      </c>
      <c r="L51" s="203"/>
      <c r="M51" s="131"/>
      <c r="N51" s="160">
        <v>0</v>
      </c>
      <c r="O51" s="53"/>
      <c r="P51" s="53"/>
    </row>
    <row r="52" spans="1:16" s="8" customFormat="1" ht="12.75">
      <c r="A52" s="8" t="str">
        <f ca="1" t="shared" si="0"/>
        <v>muni bonds issued</v>
      </c>
      <c r="B52" s="156">
        <f>ROW()</f>
        <v>52</v>
      </c>
      <c r="C52" s="8" t="str">
        <f>summary!J6</f>
        <v>1026</v>
      </c>
      <c r="D52" s="8" t="str">
        <f>summary!Q8</f>
        <v>2014</v>
      </c>
      <c r="E52" s="8" t="s">
        <v>1849</v>
      </c>
      <c r="F52" s="8" t="s">
        <v>1916</v>
      </c>
      <c r="G52" s="8" t="str">
        <f t="shared" si="2"/>
        <v>bns52</v>
      </c>
      <c r="H52" s="38"/>
      <c r="I52" s="133"/>
      <c r="J52" s="38"/>
      <c r="K52" s="192" t="s">
        <v>2027</v>
      </c>
      <c r="L52" s="203"/>
      <c r="M52" s="131"/>
      <c r="N52" s="160">
        <v>0</v>
      </c>
      <c r="O52" s="53"/>
      <c r="P52" s="53"/>
    </row>
    <row r="53" spans="1:16" s="8" customFormat="1" ht="12.75">
      <c r="A53" s="8" t="str">
        <f ca="1" t="shared" si="0"/>
        <v>muni bonds issued</v>
      </c>
      <c r="B53" s="156">
        <f>ROW()</f>
        <v>53</v>
      </c>
      <c r="C53" s="8" t="str">
        <f>summary!J6</f>
        <v>1026</v>
      </c>
      <c r="D53" s="8" t="str">
        <f>summary!Q8</f>
        <v>2014</v>
      </c>
      <c r="E53" s="8" t="s">
        <v>1849</v>
      </c>
      <c r="F53" s="8" t="s">
        <v>1916</v>
      </c>
      <c r="G53" s="8" t="str">
        <f t="shared" si="2"/>
        <v>bns53</v>
      </c>
      <c r="H53" s="38"/>
      <c r="I53" s="133"/>
      <c r="J53" s="38"/>
      <c r="K53" s="192" t="s">
        <v>2028</v>
      </c>
      <c r="L53" s="203"/>
      <c r="M53" s="131"/>
      <c r="N53" s="160">
        <v>0</v>
      </c>
      <c r="O53" s="53"/>
      <c r="P53" s="53"/>
    </row>
    <row r="54" spans="1:16" s="8" customFormat="1" ht="12.75">
      <c r="A54" s="8" t="str">
        <f ca="1" t="shared" si="0"/>
        <v>muni bonds issued</v>
      </c>
      <c r="B54" s="156">
        <f>ROW()</f>
        <v>54</v>
      </c>
      <c r="C54" s="8" t="str">
        <f>summary!J6</f>
        <v>1026</v>
      </c>
      <c r="D54" s="8" t="str">
        <f>summary!Q8</f>
        <v>2014</v>
      </c>
      <c r="E54" s="8" t="s">
        <v>1849</v>
      </c>
      <c r="F54" s="8" t="s">
        <v>1916</v>
      </c>
      <c r="G54" s="8" t="str">
        <f t="shared" si="2"/>
        <v>bns54</v>
      </c>
      <c r="H54" s="38"/>
      <c r="I54" s="133"/>
      <c r="J54" s="38"/>
      <c r="K54" s="192" t="s">
        <v>2029</v>
      </c>
      <c r="L54" s="203"/>
      <c r="M54" s="131"/>
      <c r="N54" s="160">
        <v>0</v>
      </c>
      <c r="O54" s="53"/>
      <c r="P54" s="53"/>
    </row>
    <row r="55" spans="1:16" s="8" customFormat="1" ht="12.75">
      <c r="A55" s="8" t="str">
        <f ca="1" t="shared" si="0"/>
        <v>muni bonds issued</v>
      </c>
      <c r="B55" s="156">
        <f>ROW()</f>
        <v>55</v>
      </c>
      <c r="C55" s="8" t="str">
        <f>summary!J6</f>
        <v>1026</v>
      </c>
      <c r="D55" s="8" t="str">
        <f>summary!Q8</f>
        <v>2014</v>
      </c>
      <c r="E55" s="8" t="s">
        <v>1849</v>
      </c>
      <c r="F55" s="8" t="s">
        <v>1916</v>
      </c>
      <c r="G55" s="8" t="str">
        <f t="shared" si="2"/>
        <v>bns55</v>
      </c>
      <c r="H55" s="38"/>
      <c r="I55" s="133"/>
      <c r="J55" s="38"/>
      <c r="K55" s="192" t="s">
        <v>2030</v>
      </c>
      <c r="L55" s="203"/>
      <c r="M55" s="131"/>
      <c r="N55" s="160">
        <v>0</v>
      </c>
      <c r="O55" s="53"/>
      <c r="P55" s="53"/>
    </row>
    <row r="56" spans="1:16" s="8" customFormat="1" ht="12.75">
      <c r="A56" s="8" t="str">
        <f ca="1" t="shared" si="0"/>
        <v>muni bonds issued</v>
      </c>
      <c r="B56" s="156">
        <f>ROW()</f>
        <v>56</v>
      </c>
      <c r="C56" s="8" t="str">
        <f>summary!J6</f>
        <v>1026</v>
      </c>
      <c r="D56" s="8" t="str">
        <f>summary!Q8</f>
        <v>2014</v>
      </c>
      <c r="E56" s="8" t="s">
        <v>1849</v>
      </c>
      <c r="F56" s="8" t="s">
        <v>1916</v>
      </c>
      <c r="G56" s="8" t="str">
        <f t="shared" si="2"/>
        <v>bns56</v>
      </c>
      <c r="H56" s="38"/>
      <c r="I56" s="133"/>
      <c r="J56" s="38"/>
      <c r="K56" s="192" t="s">
        <v>2031</v>
      </c>
      <c r="L56" s="203"/>
      <c r="M56" s="131"/>
      <c r="N56" s="160">
        <v>0</v>
      </c>
      <c r="O56" s="53"/>
      <c r="P56" s="53"/>
    </row>
    <row r="57" spans="1:16" s="8" customFormat="1" ht="12.75">
      <c r="A57" s="8" t="str">
        <f ca="1" t="shared" si="0"/>
        <v>muni bonds issued</v>
      </c>
      <c r="B57" s="156">
        <f>ROW()</f>
        <v>57</v>
      </c>
      <c r="C57" s="8" t="str">
        <f>summary!J6</f>
        <v>1026</v>
      </c>
      <c r="D57" s="8" t="str">
        <f>summary!Q8</f>
        <v>2014</v>
      </c>
      <c r="E57" s="8" t="s">
        <v>1849</v>
      </c>
      <c r="F57" s="8" t="s">
        <v>1916</v>
      </c>
      <c r="G57" s="8" t="str">
        <f t="shared" si="2"/>
        <v>bns57</v>
      </c>
      <c r="H57" s="38"/>
      <c r="I57" s="133"/>
      <c r="J57" s="38"/>
      <c r="K57" s="192" t="s">
        <v>2032</v>
      </c>
      <c r="L57" s="203"/>
      <c r="M57" s="131"/>
      <c r="N57" s="160">
        <v>0</v>
      </c>
      <c r="O57" s="74"/>
      <c r="P57" s="53"/>
    </row>
    <row r="58" spans="1:16" s="8" customFormat="1" ht="12.75">
      <c r="A58" s="8" t="str">
        <f ca="1" t="shared" si="0"/>
        <v>muni bonds issued</v>
      </c>
      <c r="B58" s="156">
        <f>ROW()</f>
        <v>58</v>
      </c>
      <c r="C58" s="8" t="str">
        <f>summary!J6</f>
        <v>1026</v>
      </c>
      <c r="D58" s="8" t="str">
        <f>summary!Q8</f>
        <v>2014</v>
      </c>
      <c r="E58" s="8" t="s">
        <v>1849</v>
      </c>
      <c r="F58" s="8" t="s">
        <v>1916</v>
      </c>
      <c r="G58" s="8" t="str">
        <f t="shared" si="2"/>
        <v>bns58</v>
      </c>
      <c r="H58" s="38"/>
      <c r="I58" s="133"/>
      <c r="J58" s="38"/>
      <c r="K58" s="192" t="s">
        <v>2033</v>
      </c>
      <c r="L58" s="203"/>
      <c r="M58" s="131"/>
      <c r="N58" s="160">
        <v>0</v>
      </c>
      <c r="O58" s="74"/>
      <c r="P58" s="53"/>
    </row>
    <row r="59" spans="1:16" s="8" customFormat="1" ht="12.75">
      <c r="A59" s="8" t="str">
        <f ca="1" t="shared" si="0"/>
        <v>muni bonds issued</v>
      </c>
      <c r="B59" s="156">
        <f>ROW()</f>
        <v>59</v>
      </c>
      <c r="C59" s="8" t="str">
        <f>summary!J6</f>
        <v>1026</v>
      </c>
      <c r="D59" s="8" t="str">
        <f>summary!Q8</f>
        <v>2014</v>
      </c>
      <c r="E59" s="8" t="s">
        <v>1849</v>
      </c>
      <c r="F59" s="8" t="s">
        <v>1916</v>
      </c>
      <c r="G59" s="8" t="str">
        <f t="shared" si="2"/>
        <v>bns59</v>
      </c>
      <c r="H59" s="38"/>
      <c r="I59" s="133"/>
      <c r="J59" s="38"/>
      <c r="K59" s="192" t="s">
        <v>2034</v>
      </c>
      <c r="L59" s="203"/>
      <c r="M59" s="131"/>
      <c r="N59" s="160">
        <v>0</v>
      </c>
      <c r="O59" s="74"/>
      <c r="P59" s="53"/>
    </row>
    <row r="60" spans="1:16" s="8" customFormat="1" ht="12.75">
      <c r="A60" s="8" t="str">
        <f ca="1" t="shared" si="0"/>
        <v>muni bonds issued</v>
      </c>
      <c r="B60" s="156">
        <f>ROW()</f>
        <v>60</v>
      </c>
      <c r="C60" s="8" t="str">
        <f>summary!J6</f>
        <v>1026</v>
      </c>
      <c r="D60" s="8" t="str">
        <f>summary!Q8</f>
        <v>2014</v>
      </c>
      <c r="E60" s="8" t="s">
        <v>1849</v>
      </c>
      <c r="F60" s="8" t="s">
        <v>1916</v>
      </c>
      <c r="G60" s="8" t="str">
        <f t="shared" si="2"/>
        <v>bns60</v>
      </c>
      <c r="H60" s="38"/>
      <c r="I60" s="133"/>
      <c r="J60" s="38"/>
      <c r="K60" s="192" t="s">
        <v>2035</v>
      </c>
      <c r="L60" s="203"/>
      <c r="M60" s="131"/>
      <c r="N60" s="160">
        <v>0</v>
      </c>
      <c r="O60" s="74"/>
      <c r="P60" s="53"/>
    </row>
    <row r="61" spans="1:16" s="8" customFormat="1" ht="12.75">
      <c r="A61" s="8" t="str">
        <f ca="1" t="shared" si="0"/>
        <v>muni bonds issued</v>
      </c>
      <c r="B61" s="156">
        <f>ROW()</f>
        <v>61</v>
      </c>
      <c r="C61" s="8" t="str">
        <f>summary!J6</f>
        <v>1026</v>
      </c>
      <c r="D61" s="8" t="str">
        <f>summary!Q8</f>
        <v>2014</v>
      </c>
      <c r="E61" s="8" t="s">
        <v>1849</v>
      </c>
      <c r="F61" s="8" t="s">
        <v>1916</v>
      </c>
      <c r="G61" s="8" t="str">
        <f t="shared" si="2"/>
        <v>bns61</v>
      </c>
      <c r="H61" s="38"/>
      <c r="I61" s="133"/>
      <c r="J61" s="38"/>
      <c r="K61" s="192" t="s">
        <v>2036</v>
      </c>
      <c r="L61" s="203"/>
      <c r="M61" s="131"/>
      <c r="N61" s="160">
        <v>0</v>
      </c>
      <c r="O61" s="74"/>
      <c r="P61" s="53"/>
    </row>
    <row r="62" spans="1:16" s="8" customFormat="1" ht="12.75">
      <c r="A62" s="8" t="str">
        <f ca="1" t="shared" si="0"/>
        <v>muni bonds issued</v>
      </c>
      <c r="B62" s="156">
        <f>ROW()</f>
        <v>62</v>
      </c>
      <c r="C62" s="8" t="str">
        <f>summary!J6</f>
        <v>1026</v>
      </c>
      <c r="D62" s="8" t="str">
        <f>summary!Q8</f>
        <v>2014</v>
      </c>
      <c r="E62" s="8" t="s">
        <v>1849</v>
      </c>
      <c r="F62" s="8" t="s">
        <v>1916</v>
      </c>
      <c r="G62" s="8" t="str">
        <f t="shared" si="2"/>
        <v>bns62</v>
      </c>
      <c r="H62" s="38"/>
      <c r="I62" s="133"/>
      <c r="J62" s="38"/>
      <c r="K62" s="192" t="s">
        <v>2037</v>
      </c>
      <c r="L62" s="203"/>
      <c r="M62" s="131"/>
      <c r="N62" s="160">
        <v>0</v>
      </c>
      <c r="O62" s="74"/>
      <c r="P62" s="53"/>
    </row>
    <row r="63" spans="1:16" s="8" customFormat="1" ht="12.75">
      <c r="A63" s="8" t="str">
        <f ca="1" t="shared" si="0"/>
        <v>muni bonds issued</v>
      </c>
      <c r="B63" s="156">
        <f>ROW()</f>
        <v>63</v>
      </c>
      <c r="C63" s="8" t="str">
        <f>summary!J6</f>
        <v>1026</v>
      </c>
      <c r="D63" s="8" t="str">
        <f>summary!Q8</f>
        <v>2014</v>
      </c>
      <c r="E63" s="8" t="s">
        <v>1849</v>
      </c>
      <c r="F63" s="8" t="s">
        <v>1916</v>
      </c>
      <c r="G63" s="8" t="str">
        <f t="shared" si="2"/>
        <v>bns63</v>
      </c>
      <c r="H63" s="38"/>
      <c r="I63" s="133"/>
      <c r="J63" s="38"/>
      <c r="K63" s="192" t="s">
        <v>2038</v>
      </c>
      <c r="L63" s="203"/>
      <c r="M63" s="131"/>
      <c r="N63" s="160">
        <v>0</v>
      </c>
      <c r="O63" s="74"/>
      <c r="P63" s="53"/>
    </row>
    <row r="64" spans="1:16" s="8" customFormat="1" ht="12.75">
      <c r="A64" s="8" t="str">
        <f ca="1" t="shared" si="0"/>
        <v>muni bonds issued</v>
      </c>
      <c r="B64" s="156">
        <f>ROW()</f>
        <v>64</v>
      </c>
      <c r="C64" s="8" t="str">
        <f>summary!J6</f>
        <v>1026</v>
      </c>
      <c r="D64" s="8" t="str">
        <f>summary!Q8</f>
        <v>2014</v>
      </c>
      <c r="E64" s="8" t="s">
        <v>1849</v>
      </c>
      <c r="F64" s="8" t="s">
        <v>1916</v>
      </c>
      <c r="G64" s="8" t="str">
        <f t="shared" si="2"/>
        <v>bns64</v>
      </c>
      <c r="H64" s="38"/>
      <c r="I64" s="133"/>
      <c r="J64" s="38"/>
      <c r="K64" s="192" t="s">
        <v>2039</v>
      </c>
      <c r="L64" s="203"/>
      <c r="M64" s="131"/>
      <c r="N64" s="160">
        <v>0</v>
      </c>
      <c r="O64" s="74"/>
      <c r="P64" s="53"/>
    </row>
    <row r="65" spans="1:16" s="8" customFormat="1" ht="12.75">
      <c r="A65" s="8" t="str">
        <f ca="1" t="shared" si="0"/>
        <v>muni bonds issued</v>
      </c>
      <c r="B65" s="156">
        <f>ROW()</f>
        <v>65</v>
      </c>
      <c r="C65" s="8" t="str">
        <f>summary!J6</f>
        <v>1026</v>
      </c>
      <c r="D65" s="8" t="str">
        <f>summary!Q8</f>
        <v>2014</v>
      </c>
      <c r="E65" s="8" t="s">
        <v>1849</v>
      </c>
      <c r="F65" s="8" t="s">
        <v>1916</v>
      </c>
      <c r="G65" s="8" t="str">
        <f aca="true" t="shared" si="3" ref="G65:G73">F65&amp;ROW()</f>
        <v>bns65</v>
      </c>
      <c r="H65" s="38"/>
      <c r="I65" s="133"/>
      <c r="J65" s="38"/>
      <c r="K65" s="192" t="s">
        <v>2040</v>
      </c>
      <c r="L65" s="203"/>
      <c r="M65" s="131"/>
      <c r="N65" s="160">
        <v>0</v>
      </c>
      <c r="O65" s="74"/>
      <c r="P65" s="53"/>
    </row>
    <row r="66" spans="1:16" s="8" customFormat="1" ht="12.75">
      <c r="A66" s="8" t="str">
        <f ca="1" t="shared" si="0"/>
        <v>muni bonds issued</v>
      </c>
      <c r="B66" s="156">
        <f>ROW()</f>
        <v>66</v>
      </c>
      <c r="C66" s="8" t="str">
        <f>summary!J6</f>
        <v>1026</v>
      </c>
      <c r="D66" s="8" t="str">
        <f>summary!Q8</f>
        <v>2014</v>
      </c>
      <c r="E66" s="8" t="s">
        <v>1849</v>
      </c>
      <c r="F66" s="8" t="s">
        <v>1916</v>
      </c>
      <c r="G66" s="8" t="str">
        <f t="shared" si="3"/>
        <v>bns66</v>
      </c>
      <c r="H66" s="38"/>
      <c r="I66" s="133"/>
      <c r="J66" s="38"/>
      <c r="K66" s="192" t="s">
        <v>2041</v>
      </c>
      <c r="L66" s="203"/>
      <c r="M66" s="131"/>
      <c r="N66" s="160">
        <v>0</v>
      </c>
      <c r="O66" s="74"/>
      <c r="P66" s="53"/>
    </row>
    <row r="67" spans="1:16" s="8" customFormat="1" ht="12.75">
      <c r="A67" s="8" t="str">
        <f ca="1" t="shared" si="0"/>
        <v>muni bonds issued</v>
      </c>
      <c r="B67" s="156">
        <f>ROW()</f>
        <v>67</v>
      </c>
      <c r="C67" s="8" t="str">
        <f>summary!J6</f>
        <v>1026</v>
      </c>
      <c r="D67" s="8" t="str">
        <f>summary!Q8</f>
        <v>2014</v>
      </c>
      <c r="E67" s="8" t="s">
        <v>1849</v>
      </c>
      <c r="F67" s="8" t="s">
        <v>1916</v>
      </c>
      <c r="G67" s="8" t="str">
        <f t="shared" si="3"/>
        <v>bns67</v>
      </c>
      <c r="H67" s="38"/>
      <c r="I67" s="133"/>
      <c r="J67" s="38"/>
      <c r="K67" s="192" t="s">
        <v>2042</v>
      </c>
      <c r="L67" s="203"/>
      <c r="M67" s="131"/>
      <c r="N67" s="160">
        <v>0</v>
      </c>
      <c r="O67" s="74"/>
      <c r="P67" s="53"/>
    </row>
    <row r="68" spans="1:16" s="8" customFormat="1" ht="12.75">
      <c r="A68" s="8" t="str">
        <f ca="1" t="shared" si="0"/>
        <v>muni bonds issued</v>
      </c>
      <c r="B68" s="156">
        <f>ROW()</f>
        <v>68</v>
      </c>
      <c r="C68" s="8" t="str">
        <f>summary!J6</f>
        <v>1026</v>
      </c>
      <c r="D68" s="8" t="str">
        <f>summary!Q8</f>
        <v>2014</v>
      </c>
      <c r="E68" s="8" t="s">
        <v>1849</v>
      </c>
      <c r="F68" s="8" t="s">
        <v>1916</v>
      </c>
      <c r="G68" s="8" t="str">
        <f t="shared" si="3"/>
        <v>bns68</v>
      </c>
      <c r="H68" s="38"/>
      <c r="I68" s="133"/>
      <c r="J68" s="38"/>
      <c r="K68" s="192" t="s">
        <v>2043</v>
      </c>
      <c r="L68" s="203"/>
      <c r="M68" s="131"/>
      <c r="N68" s="160">
        <v>0</v>
      </c>
      <c r="O68" s="74"/>
      <c r="P68" s="53"/>
    </row>
    <row r="69" spans="1:16" s="8" customFormat="1" ht="12.75">
      <c r="A69" s="8" t="str">
        <f ca="1" t="shared" si="0"/>
        <v>muni bonds issued</v>
      </c>
      <c r="B69" s="156">
        <f>ROW()</f>
        <v>69</v>
      </c>
      <c r="C69" s="8" t="str">
        <f>summary!J6</f>
        <v>1026</v>
      </c>
      <c r="D69" s="8" t="str">
        <f>summary!Q8</f>
        <v>2014</v>
      </c>
      <c r="E69" s="8" t="s">
        <v>1849</v>
      </c>
      <c r="F69" s="8" t="s">
        <v>1916</v>
      </c>
      <c r="G69" s="8" t="str">
        <f t="shared" si="3"/>
        <v>bns69</v>
      </c>
      <c r="H69" s="38"/>
      <c r="I69" s="133"/>
      <c r="J69" s="38"/>
      <c r="K69" s="192" t="s">
        <v>2044</v>
      </c>
      <c r="L69" s="203"/>
      <c r="M69" s="131"/>
      <c r="N69" s="160">
        <v>0</v>
      </c>
      <c r="O69" s="74"/>
      <c r="P69" s="53"/>
    </row>
    <row r="70" spans="1:16" s="8" customFormat="1" ht="12.75">
      <c r="A70" s="8" t="str">
        <f ca="1" t="shared" si="0"/>
        <v>muni bonds issued</v>
      </c>
      <c r="B70" s="156">
        <f>ROW()</f>
        <v>70</v>
      </c>
      <c r="C70" s="8" t="str">
        <f>summary!J6</f>
        <v>1026</v>
      </c>
      <c r="D70" s="8" t="str">
        <f>summary!Q8</f>
        <v>2014</v>
      </c>
      <c r="E70" s="8" t="s">
        <v>1849</v>
      </c>
      <c r="F70" s="8" t="s">
        <v>1916</v>
      </c>
      <c r="G70" s="8" t="str">
        <f t="shared" si="3"/>
        <v>bns70</v>
      </c>
      <c r="H70" s="38"/>
      <c r="I70" s="133"/>
      <c r="J70" s="38"/>
      <c r="K70" s="192" t="s">
        <v>2045</v>
      </c>
      <c r="L70" s="203"/>
      <c r="M70" s="131"/>
      <c r="N70" s="160">
        <v>0</v>
      </c>
      <c r="O70" s="74"/>
      <c r="P70" s="53"/>
    </row>
    <row r="71" spans="1:16" s="8" customFormat="1" ht="12.75">
      <c r="A71" s="8" t="str">
        <f ca="1" t="shared" si="0"/>
        <v>muni bonds issued</v>
      </c>
      <c r="B71" s="156">
        <f>ROW()</f>
        <v>71</v>
      </c>
      <c r="C71" s="8" t="str">
        <f>summary!J6</f>
        <v>1026</v>
      </c>
      <c r="D71" s="8" t="str">
        <f>summary!Q8</f>
        <v>2014</v>
      </c>
      <c r="E71" s="8" t="s">
        <v>1849</v>
      </c>
      <c r="F71" s="8" t="s">
        <v>1916</v>
      </c>
      <c r="G71" s="8" t="str">
        <f t="shared" si="3"/>
        <v>bns71</v>
      </c>
      <c r="H71" s="38"/>
      <c r="I71" s="133"/>
      <c r="J71" s="38"/>
      <c r="K71" s="192" t="s">
        <v>2046</v>
      </c>
      <c r="L71" s="203"/>
      <c r="M71" s="131"/>
      <c r="N71" s="160">
        <v>0</v>
      </c>
      <c r="O71" s="74"/>
      <c r="P71" s="53"/>
    </row>
    <row r="72" spans="1:16" s="8" customFormat="1" ht="12.75">
      <c r="A72" s="8" t="str">
        <f ca="1" t="shared" si="0"/>
        <v>muni bonds issued</v>
      </c>
      <c r="B72" s="156">
        <f>ROW()</f>
        <v>72</v>
      </c>
      <c r="C72" s="8" t="str">
        <f>summary!J6</f>
        <v>1026</v>
      </c>
      <c r="D72" s="8" t="str">
        <f>summary!Q8</f>
        <v>2014</v>
      </c>
      <c r="E72" s="8" t="s">
        <v>1849</v>
      </c>
      <c r="F72" s="8" t="s">
        <v>1916</v>
      </c>
      <c r="G72" s="8" t="str">
        <f t="shared" si="3"/>
        <v>bns72</v>
      </c>
      <c r="H72" s="38"/>
      <c r="I72" s="133"/>
      <c r="J72" s="38"/>
      <c r="K72" s="192" t="s">
        <v>2047</v>
      </c>
      <c r="L72" s="203"/>
      <c r="M72" s="131"/>
      <c r="N72" s="160">
        <v>0</v>
      </c>
      <c r="O72" s="74"/>
      <c r="P72" s="53"/>
    </row>
    <row r="73" spans="1:16" s="8" customFormat="1" ht="12.75">
      <c r="A73" s="8" t="str">
        <f ca="1" t="shared" si="0"/>
        <v>muni bonds issued</v>
      </c>
      <c r="B73" s="156">
        <f>ROW()</f>
        <v>73</v>
      </c>
      <c r="C73" s="8" t="str">
        <f>summary!J6</f>
        <v>1026</v>
      </c>
      <c r="D73" s="8" t="str">
        <f>summary!Q8</f>
        <v>2014</v>
      </c>
      <c r="E73" s="8" t="s">
        <v>1849</v>
      </c>
      <c r="F73" s="8" t="s">
        <v>1916</v>
      </c>
      <c r="G73" s="8" t="str">
        <f t="shared" si="3"/>
        <v>bns73</v>
      </c>
      <c r="H73" s="38"/>
      <c r="I73" s="133"/>
      <c r="J73" s="38"/>
      <c r="K73" s="192" t="s">
        <v>2048</v>
      </c>
      <c r="L73" s="203"/>
      <c r="M73" s="131"/>
      <c r="N73" s="160">
        <v>0</v>
      </c>
      <c r="O73" s="74"/>
      <c r="P73" s="53"/>
    </row>
    <row r="74" spans="1:16" s="8" customFormat="1" ht="12.75">
      <c r="A74" s="8" t="str">
        <f ca="1" t="shared" si="0"/>
        <v>muni bonds issued</v>
      </c>
      <c r="B74" s="156">
        <f>ROW()</f>
        <v>74</v>
      </c>
      <c r="C74" s="8" t="str">
        <f>summary!J6</f>
        <v>1026</v>
      </c>
      <c r="D74" s="8" t="str">
        <f>summary!Q8</f>
        <v>2014</v>
      </c>
      <c r="E74" s="8" t="s">
        <v>1849</v>
      </c>
      <c r="F74" s="8" t="s">
        <v>1916</v>
      </c>
      <c r="G74" s="8" t="str">
        <f t="shared" si="1"/>
        <v>bns74</v>
      </c>
      <c r="H74" s="38"/>
      <c r="I74" s="133"/>
      <c r="J74" s="38"/>
      <c r="K74" s="192" t="s">
        <v>2049</v>
      </c>
      <c r="L74" s="203"/>
      <c r="M74" s="131"/>
      <c r="N74" s="160">
        <v>0</v>
      </c>
      <c r="O74" s="74"/>
      <c r="P74" s="53"/>
    </row>
    <row r="75" spans="1:16" s="8" customFormat="1" ht="18" customHeight="1" thickBot="1">
      <c r="A75" s="8" t="str">
        <f ca="1" t="shared" si="0"/>
        <v>muni bonds issued</v>
      </c>
      <c r="B75" s="156">
        <f>ROW()</f>
        <v>75</v>
      </c>
      <c r="C75" s="8" t="str">
        <f>summary!J6</f>
        <v>1026</v>
      </c>
      <c r="D75" s="8" t="str">
        <f>summary!Q8</f>
        <v>2014</v>
      </c>
      <c r="E75" s="8" t="s">
        <v>1849</v>
      </c>
      <c r="F75" s="8" t="s">
        <v>1998</v>
      </c>
      <c r="G75" s="8" t="str">
        <f t="shared" si="1"/>
        <v>bnst75</v>
      </c>
      <c r="H75" s="38"/>
      <c r="I75" s="133"/>
      <c r="J75" s="38"/>
      <c r="K75" s="82" t="s">
        <v>1823</v>
      </c>
      <c r="L75" s="190"/>
      <c r="M75" s="131"/>
      <c r="N75" s="92"/>
      <c r="O75" s="90">
        <f>SUM(N11:N74)</f>
        <v>3140000</v>
      </c>
      <c r="P75" s="53"/>
    </row>
    <row r="76" spans="1:16" s="8" customFormat="1" ht="18" customHeight="1" thickTop="1">
      <c r="A76" s="8" t="str">
        <f ca="1" t="shared" si="0"/>
        <v>muni bonds issued</v>
      </c>
      <c r="B76" s="156">
        <f>ROW()</f>
        <v>76</v>
      </c>
      <c r="C76" s="8" t="str">
        <f>summary!J6</f>
        <v>1026</v>
      </c>
      <c r="D76" s="8" t="str">
        <f>summary!Q8</f>
        <v>2014</v>
      </c>
      <c r="E76" s="8" t="s">
        <v>1849</v>
      </c>
      <c r="F76" s="8" t="s">
        <v>1917</v>
      </c>
      <c r="G76" s="8" t="str">
        <f t="shared" si="1"/>
        <v>bsa76</v>
      </c>
      <c r="H76" s="38"/>
      <c r="I76" s="133"/>
      <c r="J76" s="82" t="s">
        <v>1986</v>
      </c>
      <c r="K76" s="38"/>
      <c r="L76" s="190"/>
      <c r="M76" s="131"/>
      <c r="N76" s="53"/>
      <c r="O76" s="53"/>
      <c r="P76" s="53"/>
    </row>
    <row r="77" spans="1:16" s="8" customFormat="1" ht="12.75">
      <c r="A77" s="8" t="str">
        <f ca="1" t="shared" si="0"/>
        <v>muni bonds issued</v>
      </c>
      <c r="B77" s="156">
        <f>ROW()</f>
        <v>77</v>
      </c>
      <c r="C77" s="8" t="str">
        <f>summary!J6</f>
        <v>1026</v>
      </c>
      <c r="D77" s="8" t="str">
        <f>summary!Q8</f>
        <v>2014</v>
      </c>
      <c r="E77" s="8" t="s">
        <v>1849</v>
      </c>
      <c r="F77" s="8" t="s">
        <v>1917</v>
      </c>
      <c r="G77" s="8" t="str">
        <f t="shared" si="1"/>
        <v>bsa77</v>
      </c>
      <c r="H77" s="38"/>
      <c r="I77" s="133"/>
      <c r="J77" s="38"/>
      <c r="K77" s="38" t="s">
        <v>1</v>
      </c>
      <c r="L77" s="203"/>
      <c r="M77" s="131"/>
      <c r="N77" s="160">
        <v>0</v>
      </c>
      <c r="O77" s="74"/>
      <c r="P77" s="53"/>
    </row>
    <row r="78" spans="1:16" s="8" customFormat="1" ht="12.75">
      <c r="A78" s="8" t="str">
        <f ca="1" t="shared" si="0"/>
        <v>muni bonds issued</v>
      </c>
      <c r="B78" s="156">
        <f>ROW()</f>
        <v>78</v>
      </c>
      <c r="C78" s="8" t="str">
        <f>summary!J6</f>
        <v>1026</v>
      </c>
      <c r="D78" s="8" t="str">
        <f>summary!Q8</f>
        <v>2014</v>
      </c>
      <c r="E78" s="8" t="s">
        <v>1849</v>
      </c>
      <c r="F78" s="8" t="s">
        <v>1917</v>
      </c>
      <c r="G78" s="8" t="str">
        <f t="shared" si="1"/>
        <v>bsa78</v>
      </c>
      <c r="H78" s="38"/>
      <c r="I78" s="133"/>
      <c r="J78" s="38"/>
      <c r="K78" s="38" t="s">
        <v>2</v>
      </c>
      <c r="L78" s="203"/>
      <c r="M78" s="131"/>
      <c r="N78" s="160">
        <v>0</v>
      </c>
      <c r="O78" s="74"/>
      <c r="P78" s="53"/>
    </row>
    <row r="79" spans="1:16" s="8" customFormat="1" ht="12.75">
      <c r="A79" s="8" t="str">
        <f ca="1" t="shared" si="0"/>
        <v>muni bonds issued</v>
      </c>
      <c r="B79" s="156">
        <f>ROW()</f>
        <v>79</v>
      </c>
      <c r="C79" s="8" t="str">
        <f>summary!J6</f>
        <v>1026</v>
      </c>
      <c r="D79" s="8" t="str">
        <f>summary!Q8</f>
        <v>2014</v>
      </c>
      <c r="E79" s="8" t="s">
        <v>1849</v>
      </c>
      <c r="F79" s="8" t="s">
        <v>1917</v>
      </c>
      <c r="G79" s="8" t="str">
        <f t="shared" si="1"/>
        <v>bsa79</v>
      </c>
      <c r="H79" s="38"/>
      <c r="I79" s="133"/>
      <c r="J79" s="38"/>
      <c r="K79" s="38" t="s">
        <v>3</v>
      </c>
      <c r="L79" s="203"/>
      <c r="M79" s="131"/>
      <c r="N79" s="160">
        <v>0</v>
      </c>
      <c r="O79" s="74"/>
      <c r="P79" s="53"/>
    </row>
    <row r="80" spans="1:16" s="8" customFormat="1" ht="12.75">
      <c r="A80" s="8" t="str">
        <f ca="1" t="shared" si="0"/>
        <v>muni bonds issued</v>
      </c>
      <c r="B80" s="156">
        <f>ROW()</f>
        <v>80</v>
      </c>
      <c r="C80" s="8" t="str">
        <f>summary!J6</f>
        <v>1026</v>
      </c>
      <c r="D80" s="8" t="str">
        <f>summary!Q8</f>
        <v>2014</v>
      </c>
      <c r="E80" s="8" t="s">
        <v>1849</v>
      </c>
      <c r="F80" s="8" t="s">
        <v>1917</v>
      </c>
      <c r="G80" s="8" t="str">
        <f t="shared" si="1"/>
        <v>bsa80</v>
      </c>
      <c r="H80" s="38"/>
      <c r="I80" s="133"/>
      <c r="J80" s="38"/>
      <c r="K80" s="38" t="s">
        <v>1793</v>
      </c>
      <c r="L80" s="203"/>
      <c r="M80" s="131"/>
      <c r="N80" s="160">
        <v>0</v>
      </c>
      <c r="O80" s="74"/>
      <c r="P80" s="53"/>
    </row>
    <row r="81" spans="1:16" s="8" customFormat="1" ht="12.75">
      <c r="A81" s="8" t="str">
        <f ca="1" t="shared" si="0"/>
        <v>muni bonds issued</v>
      </c>
      <c r="B81" s="156">
        <f>ROW()</f>
        <v>81</v>
      </c>
      <c r="C81" s="8" t="str">
        <f>summary!J6</f>
        <v>1026</v>
      </c>
      <c r="D81" s="8" t="str">
        <f>summary!Q8</f>
        <v>2014</v>
      </c>
      <c r="E81" s="8" t="s">
        <v>1849</v>
      </c>
      <c r="F81" s="8" t="s">
        <v>1917</v>
      </c>
      <c r="G81" s="8" t="str">
        <f t="shared" si="1"/>
        <v>bsa81</v>
      </c>
      <c r="H81" s="38"/>
      <c r="I81" s="133"/>
      <c r="J81" s="38"/>
      <c r="K81" s="38" t="s">
        <v>1794</v>
      </c>
      <c r="L81" s="203"/>
      <c r="M81" s="131"/>
      <c r="N81" s="160">
        <v>0</v>
      </c>
      <c r="O81" s="74"/>
      <c r="P81" s="53"/>
    </row>
    <row r="82" spans="1:16" s="8" customFormat="1" ht="18" customHeight="1" thickBot="1">
      <c r="A82" s="8" t="str">
        <f ca="1">MID(CELL("filename",A82),FIND("]",CELL("filename",A82))+1,256)</f>
        <v>muni bonds issued</v>
      </c>
      <c r="B82" s="156">
        <f>ROW()</f>
        <v>82</v>
      </c>
      <c r="C82" s="8" t="str">
        <f>summary!J6</f>
        <v>1026</v>
      </c>
      <c r="D82" s="8" t="str">
        <f>summary!Q8</f>
        <v>2014</v>
      </c>
      <c r="E82" s="8" t="s">
        <v>1849</v>
      </c>
      <c r="F82" s="8" t="s">
        <v>1997</v>
      </c>
      <c r="G82" s="8" t="str">
        <f>F82&amp;ROW()</f>
        <v>bsat82</v>
      </c>
      <c r="H82" s="38"/>
      <c r="I82" s="133"/>
      <c r="J82" s="38"/>
      <c r="K82" s="82" t="s">
        <v>1824</v>
      </c>
      <c r="L82" s="81"/>
      <c r="M82" s="131"/>
      <c r="N82" s="92"/>
      <c r="O82" s="90">
        <f>SUM(N77:N81)</f>
        <v>0</v>
      </c>
      <c r="P82" s="53"/>
    </row>
    <row r="83" spans="1:15" s="8" customFormat="1" ht="18" customHeight="1" thickBot="1" thickTop="1">
      <c r="A83" s="8" t="str">
        <f ca="1">MID(CELL("filename",A83),FIND("]",CELL("filename",A83))+1,256)</f>
        <v>muni bonds issued</v>
      </c>
      <c r="B83" s="156">
        <f>ROW()</f>
        <v>83</v>
      </c>
      <c r="C83" s="8" t="str">
        <f>summary!J6</f>
        <v>1026</v>
      </c>
      <c r="D83" s="8" t="str">
        <f>summary!Q8</f>
        <v>2014</v>
      </c>
      <c r="E83" s="8" t="s">
        <v>1849</v>
      </c>
      <c r="F83" s="8" t="s">
        <v>1999</v>
      </c>
      <c r="G83" s="8" t="str">
        <f>F83&amp;ROW()</f>
        <v>bnssat83</v>
      </c>
      <c r="H83" s="38"/>
      <c r="I83" s="130">
        <v>3</v>
      </c>
      <c r="J83" s="82" t="s">
        <v>1825</v>
      </c>
      <c r="K83" s="38"/>
      <c r="L83" s="81"/>
      <c r="M83" s="131"/>
      <c r="N83" s="92"/>
      <c r="O83" s="90">
        <f>O8+O75+O82</f>
        <v>3140000</v>
      </c>
    </row>
    <row r="84"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87"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Strazzeri</dc:creator>
  <cp:keywords/>
  <dc:description/>
  <cp:lastModifiedBy>Dave</cp:lastModifiedBy>
  <cp:lastPrinted>2015-01-29T00:17:50Z</cp:lastPrinted>
  <dcterms:created xsi:type="dcterms:W3CDTF">2000-01-05T22:07:36Z</dcterms:created>
  <dcterms:modified xsi:type="dcterms:W3CDTF">2021-03-18T18:15:29Z</dcterms:modified>
  <cp:category/>
  <cp:version/>
  <cp:contentType/>
  <cp:contentStatus/>
</cp:coreProperties>
</file>